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ssfsport-my.sharepoint.com/personal/ssf-024_ssfsport_onmicrosoft_com/Documents/デスクトップ/LD2023作業/NRCへ依頼/"/>
    </mc:Choice>
  </mc:AlternateContent>
  <xr:revisionPtr revIDLastSave="17" documentId="11_0F80F8C524EAA6F5088FB781730B944B3BAC865B" xr6:coauthVersionLast="47" xr6:coauthVersionMax="47" xr10:uidLastSave="{A12ED15D-644E-4D86-ABA7-D2C3536F5D85}"/>
  <bookViews>
    <workbookView xWindow="-120" yWindow="-16320" windowWidth="29040" windowHeight="15840" xr2:uid="{00000000-000D-0000-FFFF-FFFF00000000}"/>
  </bookViews>
  <sheets>
    <sheet name="目次" sheetId="1" r:id="rId1"/>
    <sheet name="NP" sheetId="2" r:id="rId2"/>
  </sheets>
  <definedNames>
    <definedName name="_xlnm.Print_Area" localSheetId="1">NP!$A:$F</definedName>
    <definedName name="_xlnm.Print_Titles" localSheetId="1">NP!$1:$4</definedName>
    <definedName name="_xlnm.Print_Titles" localSheetId="0">目次!$1:$5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66" i="2" l="1"/>
  <c r="B3347" i="2"/>
  <c r="B3329" i="2"/>
  <c r="B3312" i="2"/>
  <c r="B3300" i="2"/>
  <c r="B3288" i="2"/>
  <c r="B3277" i="2"/>
  <c r="B3266" i="2"/>
  <c r="B3255" i="2"/>
  <c r="B3244" i="2"/>
  <c r="B3228" i="2"/>
  <c r="B3212" i="2"/>
  <c r="B3197" i="2"/>
  <c r="B3181" i="2"/>
  <c r="B3166" i="2"/>
  <c r="B3150" i="2"/>
  <c r="B3136" i="2"/>
  <c r="B3122" i="2"/>
  <c r="B3108" i="2"/>
  <c r="B3093" i="2"/>
  <c r="B3077" i="2"/>
  <c r="B3057" i="2"/>
  <c r="B3037" i="2"/>
  <c r="B3024" i="2"/>
  <c r="B3012" i="2"/>
  <c r="B2985" i="2"/>
  <c r="B2967" i="2"/>
  <c r="B2949" i="2"/>
  <c r="B2936" i="2"/>
  <c r="B2919" i="2"/>
  <c r="B2909" i="2"/>
  <c r="B2892" i="2"/>
  <c r="B2878" i="2"/>
  <c r="B2864" i="2"/>
  <c r="B2849" i="2"/>
  <c r="B2834" i="2"/>
  <c r="B2819" i="2"/>
  <c r="B2804" i="2"/>
  <c r="B2792" i="2"/>
  <c r="B2759" i="2"/>
  <c r="B2748" i="2"/>
  <c r="B2719" i="2"/>
  <c r="B2698" i="2"/>
  <c r="B2678" i="2"/>
  <c r="B2659" i="2"/>
  <c r="B2647" i="2"/>
  <c r="B2619" i="2"/>
  <c r="B2602" i="2"/>
  <c r="B2585" i="2"/>
  <c r="B2569" i="2"/>
  <c r="B2552" i="2"/>
  <c r="B2542" i="2"/>
  <c r="B2526" i="2"/>
  <c r="B2510" i="2"/>
  <c r="B2494" i="2"/>
  <c r="B2478" i="2"/>
  <c r="B2463" i="2"/>
  <c r="B2447" i="2"/>
  <c r="B2432" i="2"/>
  <c r="B2416" i="2"/>
  <c r="B2399" i="2"/>
  <c r="B2382" i="2"/>
  <c r="B2365" i="2"/>
  <c r="B2348" i="2"/>
  <c r="B2331" i="2"/>
  <c r="B2314" i="2"/>
  <c r="B2297" i="2"/>
  <c r="B2280" i="2"/>
  <c r="B2263" i="2"/>
  <c r="B2249" i="2"/>
  <c r="B2236" i="2"/>
  <c r="B2222" i="2"/>
  <c r="B2208" i="2"/>
  <c r="B2194" i="2"/>
  <c r="B2180" i="2"/>
  <c r="B2164" i="2"/>
  <c r="B2148" i="2"/>
  <c r="B2132" i="2"/>
  <c r="B2116" i="2"/>
  <c r="B2100" i="2"/>
  <c r="B1634" i="2"/>
  <c r="B1620" i="2"/>
  <c r="B1601" i="2"/>
  <c r="B1581" i="2"/>
  <c r="B1560" i="2"/>
  <c r="B1542" i="2"/>
  <c r="B1524" i="2"/>
  <c r="B1507" i="2"/>
  <c r="B1490" i="2"/>
  <c r="B1478" i="2"/>
  <c r="B1466" i="2"/>
  <c r="B1379" i="2"/>
  <c r="B1189" i="2"/>
  <c r="B1171" i="2"/>
  <c r="B1161" i="2"/>
  <c r="B1150" i="2"/>
  <c r="B1063" i="2"/>
  <c r="B1045" i="2"/>
  <c r="B1028" i="2"/>
  <c r="B890" i="2"/>
  <c r="B873" i="2"/>
  <c r="B862" i="2"/>
  <c r="B844" i="2"/>
  <c r="B829" i="2"/>
  <c r="B815" i="2"/>
  <c r="B787" i="2"/>
  <c r="B766" i="2"/>
  <c r="B756" i="2"/>
  <c r="B663" i="2"/>
  <c r="B571" i="2"/>
  <c r="B483" i="2"/>
  <c r="B473" i="2"/>
  <c r="B455" i="2"/>
  <c r="B427" i="2"/>
  <c r="B393" i="2"/>
  <c r="B379" i="2"/>
  <c r="B360" i="2"/>
  <c r="B222" i="2"/>
  <c r="B201" i="2"/>
  <c r="B188" i="2"/>
  <c r="B157" i="2"/>
  <c r="B132" i="2"/>
  <c r="B120" i="2"/>
  <c r="B107" i="2"/>
  <c r="B95" i="2"/>
  <c r="B80" i="2"/>
  <c r="B71" i="2"/>
  <c r="B52" i="2"/>
  <c r="B35" i="2"/>
  <c r="B21" i="2"/>
  <c r="B6" i="2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<sst xmlns="http://schemas.openxmlformats.org/spreadsheetml/2006/main" count="4502" uniqueCount="1713">
  <si>
    <t>②12～21歳のスポーツライフに関する調査2023（第17回）単純集計結果（Q3以外N表）</t>
  </si>
  <si>
    <t>No</t>
  </si>
  <si>
    <t>N</t>
  </si>
  <si>
    <t>%</t>
  </si>
  <si>
    <t>N%</t>
  </si>
  <si>
    <t>タイトル</t>
  </si>
  <si>
    <t>型</t>
  </si>
  <si>
    <t>アイテム条件</t>
  </si>
  <si>
    <t>出力条件</t>
  </si>
  <si>
    <t>地域(SA)</t>
  </si>
  <si>
    <t>全体</t>
  </si>
  <si>
    <t>北海道</t>
  </si>
  <si>
    <t>東北</t>
  </si>
  <si>
    <t>関東</t>
  </si>
  <si>
    <t>中部</t>
  </si>
  <si>
    <t>近畿</t>
  </si>
  <si>
    <t>中国</t>
  </si>
  <si>
    <t>四国</t>
  </si>
  <si>
    <t>九州</t>
  </si>
  <si>
    <t/>
  </si>
  <si>
    <t>地域</t>
  </si>
  <si>
    <t>SA</t>
  </si>
  <si>
    <t>都市規模(MA)</t>
  </si>
  <si>
    <t>２１大都市（計）</t>
  </si>
  <si>
    <t>東京都区部</t>
  </si>
  <si>
    <t>２０大都市</t>
  </si>
  <si>
    <t>その他の市（計）</t>
  </si>
  <si>
    <t>人口１０万人以上の市</t>
  </si>
  <si>
    <t>人口１０万人未満の市</t>
  </si>
  <si>
    <t>町村</t>
  </si>
  <si>
    <t>都市規模</t>
  </si>
  <si>
    <t>MA</t>
  </si>
  <si>
    <t>Ｑ１－１年齢(SA)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</si>
  <si>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</si>
  <si>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</si>
  <si>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</si>
  <si>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</si>
  <si>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</si>
  <si>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</si>
  <si>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</si>
  <si>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</si>
  <si>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</si>
  <si>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</si>
  <si>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Ｑ１－１年齢</t>
  </si>
  <si>
    <t>Ｑ１－１生まれ月(SA)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</si>
  <si>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</si>
  <si>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</si>
  <si>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</si>
  <si>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</si>
  <si>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</si>
  <si>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</si>
  <si>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</si>
  <si>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</si>
  <si>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</si>
  <si>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</si>
  <si>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</si>
  <si>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</si>
  <si>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Ｑ１－１生まれ月</t>
  </si>
  <si>
    <t>Ｑ１－２性別(SA)</t>
  </si>
  <si>
    <t>男子</t>
  </si>
  <si>
    <t>女子</t>
  </si>
  <si>
    <t>Ｑ１－２性別</t>
  </si>
  <si>
    <t>Ｑ１－３学校(SA)</t>
  </si>
  <si>
    <t>中学校</t>
  </si>
  <si>
    <t>高校</t>
  </si>
  <si>
    <t>短大・高専</t>
  </si>
  <si>
    <t>専門学校</t>
  </si>
  <si>
    <t>大学</t>
  </si>
  <si>
    <t>進学予備校</t>
  </si>
  <si>
    <t>その他の学校</t>
  </si>
  <si>
    <t>在学していない</t>
  </si>
  <si>
    <t>Ｑ１－３学校</t>
  </si>
  <si>
    <t>Ｑ１－３ＳＱ　就業状況(SA)</t>
  </si>
  <si>
    <t>【在学していない】</t>
  </si>
  <si>
    <t>働いている（フルタイム）</t>
  </si>
  <si>
    <t>働いている（パートタイムやアルバイト）</t>
  </si>
  <si>
    <t>働いていない（できれば働きたい）</t>
  </si>
  <si>
    <t>働いていない（今のところ働きたいとは思わない）</t>
  </si>
  <si>
    <t>進学準備中</t>
  </si>
  <si>
    <t>Ｑ１－３ＳＱ　就業状況</t>
  </si>
  <si>
    <t>Ｑ１－４　学年(SA)</t>
  </si>
  <si>
    <t>【在学中】</t>
  </si>
  <si>
    <t>１年生</t>
  </si>
  <si>
    <t>２年生</t>
  </si>
  <si>
    <t>３年生</t>
  </si>
  <si>
    <t>４年生</t>
  </si>
  <si>
    <t>５年生</t>
  </si>
  <si>
    <t>６年生</t>
  </si>
  <si>
    <t>-</t>
  </si>
  <si>
    <t>Ｑ１－４　学年</t>
  </si>
  <si>
    <t>Ｑ１－４ＳＱ　学校種別(SA)</t>
  </si>
  <si>
    <t>国立</t>
  </si>
  <si>
    <t>公立（都道府県立・市区町村立）</t>
  </si>
  <si>
    <t>私立</t>
  </si>
  <si>
    <t>その他</t>
  </si>
  <si>
    <t>無回答</t>
  </si>
  <si>
    <t>Ｑ１－４ＳＱ　学校種別</t>
  </si>
  <si>
    <t>性・学校(MA)</t>
  </si>
  <si>
    <t>男子（計）</t>
  </si>
  <si>
    <t>女子（計）</t>
  </si>
  <si>
    <t>性・学校</t>
  </si>
  <si>
    <t>学校別学年(MA)</t>
  </si>
  <si>
    <t>中学生（計）</t>
  </si>
  <si>
    <t>高校生（計）</t>
  </si>
  <si>
    <t>短大・高専、専門学校、大学生（計）</t>
  </si>
  <si>
    <t>進学予備校、その他学校の学生（計）</t>
  </si>
  <si>
    <t>学校別学年</t>
  </si>
  <si>
    <t>学校期(SA)</t>
  </si>
  <si>
    <t>中学校期</t>
  </si>
  <si>
    <t>高校期</t>
  </si>
  <si>
    <t>大学期</t>
  </si>
  <si>
    <t>他の学校・進学準備中</t>
  </si>
  <si>
    <t>勤労者（15～21歳）</t>
  </si>
  <si>
    <t>無職</t>
  </si>
  <si>
    <t>学校期</t>
  </si>
  <si>
    <t>性・学校期(MA)</t>
  </si>
  <si>
    <t>性・学校期</t>
  </si>
  <si>
    <t>Ｑ２　過去１年間におこなった運動・スポーツ・運動あそび(MA)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</si>
  <si>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</si>
  <si>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</si>
  <si>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</si>
  <si>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</si>
  <si>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</si>
  <si>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</si>
  <si>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</si>
  <si>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</si>
  <si>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３ｘ３（スリー・エックス・スリー）・バスケットボール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</si>
  <si>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</si>
  <si>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</si>
  <si>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</si>
  <si>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</si>
  <si>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</si>
  <si>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</si>
  <si>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</si>
  <si>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</si>
  <si>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</si>
  <si>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</si>
  <si>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</si>
  <si>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</si>
  <si>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</si>
  <si>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</si>
  <si>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</si>
  <si>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</si>
  <si>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</si>
  <si>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</si>
  <si>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</si>
  <si>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</si>
  <si>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</si>
  <si>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</si>
  <si>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</si>
  <si>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</si>
  <si>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</si>
  <si>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</si>
  <si>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</si>
  <si>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</si>
  <si>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</si>
  <si>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</si>
  <si>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</si>
  <si>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</si>
  <si>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</si>
  <si>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</si>
  <si>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</si>
  <si>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</si>
  <si>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</si>
  <si>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</si>
  <si>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</si>
  <si>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</si>
  <si>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</si>
  <si>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</si>
  <si>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</si>
  <si>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</si>
  <si>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</si>
  <si>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</si>
  <si>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</si>
  <si>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</si>
  <si>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</si>
  <si>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</si>
  <si>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</si>
  <si>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</si>
  <si>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</si>
  <si>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</si>
  <si>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</si>
  <si>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</si>
  <si>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</si>
  <si>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</si>
  <si>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</si>
  <si>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</si>
  <si>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</si>
  <si>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</si>
  <si>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</si>
  <si>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</si>
  <si>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</si>
  <si>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</si>
  <si>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</si>
  <si>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</si>
  <si>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</si>
  <si>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アームレスリング</t>
  </si>
  <si>
    <t>アイスホッケー</t>
  </si>
  <si>
    <t>アメリカンフットボール</t>
  </si>
  <si>
    <t>インディアカ</t>
  </si>
  <si>
    <t>ウェイクボード</t>
  </si>
  <si>
    <t>駅伝</t>
  </si>
  <si>
    <t>カーリング</t>
  </si>
  <si>
    <t>キックボクシング</t>
  </si>
  <si>
    <t>キンボール</t>
  </si>
  <si>
    <t>クライミング</t>
  </si>
  <si>
    <t>クリケット</t>
  </si>
  <si>
    <t>警ドロ</t>
  </si>
  <si>
    <t>KPOPダンス</t>
  </si>
  <si>
    <t>散歩</t>
  </si>
  <si>
    <t>ジェットスキー</t>
  </si>
  <si>
    <t>社交ダンス</t>
  </si>
  <si>
    <t>乗馬</t>
  </si>
  <si>
    <t>少林寺拳法</t>
  </si>
  <si>
    <t>水球</t>
  </si>
  <si>
    <t>ストリートダンス</t>
  </si>
  <si>
    <t>創作ダンス</t>
  </si>
  <si>
    <t>太極拳</t>
  </si>
  <si>
    <t>太鼓（和太鼓）</t>
  </si>
  <si>
    <t>だるまさんがころんだ</t>
  </si>
  <si>
    <t>ダンス／おどり</t>
  </si>
  <si>
    <t>チアダンス</t>
  </si>
  <si>
    <t>チアリーディング</t>
  </si>
  <si>
    <t>とび箱</t>
  </si>
  <si>
    <t>パークゴルフ</t>
  </si>
  <si>
    <t>バッティング</t>
  </si>
  <si>
    <t>バトントワリング</t>
  </si>
  <si>
    <t>ビーチバレーボール</t>
  </si>
  <si>
    <t>ビリヤード</t>
  </si>
  <si>
    <t>フィールドホッケー</t>
  </si>
  <si>
    <t>フィットネス</t>
  </si>
  <si>
    <t>武道</t>
  </si>
  <si>
    <t>ブレイブボード</t>
  </si>
  <si>
    <t>ボール投げ</t>
  </si>
  <si>
    <t>ボクシング</t>
  </si>
  <si>
    <t>ボッチャ</t>
  </si>
  <si>
    <t>マット運動</t>
  </si>
  <si>
    <t>ミュージカルダンス</t>
  </si>
  <si>
    <t>山遊び</t>
  </si>
  <si>
    <t>遊具遊び</t>
  </si>
  <si>
    <t>ヨガ</t>
  </si>
  <si>
    <t>よさこい</t>
  </si>
  <si>
    <t>ヨット</t>
  </si>
  <si>
    <t>ラクロス</t>
  </si>
  <si>
    <t>リトミック</t>
  </si>
  <si>
    <t>その他・不明</t>
  </si>
  <si>
    <t>この1年間、運動・スポーツ・運動あそびはしなかった</t>
  </si>
  <si>
    <t>回答計</t>
  </si>
  <si>
    <t>Ｑ２　過去１年間におこなった運動・スポーツ・運動あそび</t>
  </si>
  <si>
    <t>Ｑ３ア．年間実施頻度分類(SA)</t>
  </si>
  <si>
    <t>非実施（０回／年）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</si>
  <si>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</si>
  <si>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</si>
  <si>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</si>
  <si>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</si>
  <si>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</si>
  <si>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</si>
  <si>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</si>
  <si>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</si>
  <si>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平均（回／年）</t>
  </si>
  <si>
    <t>標準偏差</t>
  </si>
  <si>
    <t>Ｑ３ア．年間実施頻度分類</t>
  </si>
  <si>
    <t>Ｑ３ア．実施頻度群(SA)</t>
  </si>
  <si>
    <t>非実施群（０回／年）</t>
  </si>
  <si>
    <t>低頻度群（年１回以上週３回未満）</t>
  </si>
  <si>
    <t>中頻度群（週３回以上週７回未満）</t>
  </si>
  <si>
    <t>高頻度群（週７回以上）</t>
  </si>
  <si>
    <t>Ｑ３ア．実施頻度群</t>
  </si>
  <si>
    <t>Ｑ４　過去１年間に運動・スポーツ・運動あそびをした理由(MA)</t>
  </si>
  <si>
    <t>【実施していない】以外</t>
  </si>
  <si>
    <t>楽しいから</t>
  </si>
  <si>
    <t>好きだから</t>
  </si>
  <si>
    <t>うまくなりたいから</t>
  </si>
  <si>
    <t>練習をしたいから</t>
  </si>
  <si>
    <t>勝ちたいから</t>
  </si>
  <si>
    <t>からだを動かしたいから</t>
  </si>
  <si>
    <t>みんなで集まりたいから</t>
  </si>
  <si>
    <t>新しい友だちと知りあえそうだから</t>
  </si>
  <si>
    <t>自分の得意なことをやりたいから</t>
  </si>
  <si>
    <t>ストレス解消をしたいから</t>
  </si>
  <si>
    <t>やせたいから</t>
  </si>
  <si>
    <t>自分を認めてもらいたいから</t>
  </si>
  <si>
    <t>進学・就職にいかせそうだから</t>
  </si>
  <si>
    <t>他にすることがないから（ひまだから）</t>
  </si>
  <si>
    <t>友だちに誘われたから</t>
  </si>
  <si>
    <t>親にすすめられたから</t>
  </si>
  <si>
    <t>兄弟姉妹がやっているから</t>
  </si>
  <si>
    <t>先生にすすめられたから</t>
  </si>
  <si>
    <t>授業や部活、クラブ、習い事としてやらなければいけないものだから</t>
  </si>
  <si>
    <t>通学や移動のため</t>
  </si>
  <si>
    <t>体力作り・体力強化</t>
  </si>
  <si>
    <t>健康のため</t>
  </si>
  <si>
    <t>運動不足解消のため</t>
  </si>
  <si>
    <t>目標達成のため</t>
  </si>
  <si>
    <t>犬の散歩</t>
  </si>
  <si>
    <t>Ｑ４　過去１年間に運動・スポーツ・運動あそびをした理由</t>
  </si>
  <si>
    <t>Ｑ５　運動・スポーツ・運動あそびをしない理由(MA)</t>
  </si>
  <si>
    <t>【実施していない】</t>
  </si>
  <si>
    <t>得意ではないから</t>
  </si>
  <si>
    <t>きらいだから</t>
  </si>
  <si>
    <t>つまらないから</t>
  </si>
  <si>
    <t>疲れるから</t>
  </si>
  <si>
    <t>面倒だから</t>
  </si>
  <si>
    <t>場所がないから</t>
  </si>
  <si>
    <t>時間がないから</t>
  </si>
  <si>
    <t>施設がないから</t>
  </si>
  <si>
    <t>運動・スポーツより他にしたいことがあるから</t>
  </si>
  <si>
    <t>恥ずかしいから</t>
  </si>
  <si>
    <t>仲間（友だち）がいないから</t>
  </si>
  <si>
    <t>お金がかかるから</t>
  </si>
  <si>
    <t>勉強や習いごとでいそがしいから</t>
  </si>
  <si>
    <t>からだの調子が悪くてスポーツができないから</t>
  </si>
  <si>
    <t>自分のやりたいと思う運動・スポーツがないから</t>
  </si>
  <si>
    <t>新型コロナウイルスへの感染が不安だから</t>
  </si>
  <si>
    <t>機会がない</t>
  </si>
  <si>
    <t>必要がない・したいと思わない</t>
  </si>
  <si>
    <t>外出できないから</t>
  </si>
  <si>
    <t>Ｑ５　運動・スポーツ・運動あそびをしない理由</t>
  </si>
  <si>
    <t>Ｑ６　最近７日間、１日あたり少なくとも合計６０分間の身体活動をした日数(SA)</t>
  </si>
  <si>
    <t>１日</t>
  </si>
  <si>
    <t>２日</t>
  </si>
  <si>
    <t>３日</t>
  </si>
  <si>
    <t>４日</t>
  </si>
  <si>
    <t>５日</t>
  </si>
  <si>
    <t>６日</t>
  </si>
  <si>
    <t>７日</t>
  </si>
  <si>
    <t>なし</t>
  </si>
  <si>
    <t>平均（日）</t>
  </si>
  <si>
    <t>Ｑ６　最近７日間、１日あたり少なくとも合計６０分間の身体活動をした日数</t>
  </si>
  <si>
    <t>Ｑ７　過去１年間に運動・スポーツ・運動あそびで１週間以上活動を休むケガの有無(SA)</t>
  </si>
  <si>
    <t>ある</t>
  </si>
  <si>
    <t>ない</t>
  </si>
  <si>
    <t>Ｑ７　過去１年間に運動・スポーツ・運動あそびで１週間以上活動を休むケガの有無</t>
  </si>
  <si>
    <t>Ｑ７＿１　ケガの状態(MA)</t>
  </si>
  <si>
    <t>【１週間以上活動を休むケガあり】</t>
  </si>
  <si>
    <t>亜脱臼</t>
  </si>
  <si>
    <t>痛み</t>
  </si>
  <si>
    <t>炎症</t>
  </si>
  <si>
    <t>オスグッド</t>
  </si>
  <si>
    <t>関節炎</t>
  </si>
  <si>
    <t>傷</t>
  </si>
  <si>
    <t>切り傷</t>
  </si>
  <si>
    <t>亀裂骨折</t>
  </si>
  <si>
    <t>筋損傷</t>
  </si>
  <si>
    <t>筋断裂</t>
  </si>
  <si>
    <t>筋肉痛</t>
  </si>
  <si>
    <t>筋肉疲労</t>
  </si>
  <si>
    <t>腱鞘炎</t>
  </si>
  <si>
    <t>腱損傷</t>
  </si>
  <si>
    <t>骨折</t>
  </si>
  <si>
    <t>骨膜炎</t>
  </si>
  <si>
    <t>座骨神経痛</t>
  </si>
  <si>
    <t>膝蓋靭帯炎</t>
  </si>
  <si>
    <t>出血</t>
  </si>
  <si>
    <t>シンスプリント</t>
  </si>
  <si>
    <t>靭帯炎症</t>
  </si>
  <si>
    <t>靭帯損傷</t>
  </si>
  <si>
    <t>すり傷</t>
  </si>
  <si>
    <t>成長痛</t>
  </si>
  <si>
    <t>そくわん症</t>
  </si>
  <si>
    <t>脱臼</t>
  </si>
  <si>
    <t>打撲</t>
  </si>
  <si>
    <t>突き指</t>
  </si>
  <si>
    <t>内出血</t>
  </si>
  <si>
    <t>肉離れ</t>
  </si>
  <si>
    <t>ねんざ</t>
  </si>
  <si>
    <t>剥離骨折</t>
  </si>
  <si>
    <t>半月板損傷</t>
  </si>
  <si>
    <t>ひび</t>
  </si>
  <si>
    <t>皮膚剥け</t>
  </si>
  <si>
    <t>疲労</t>
  </si>
  <si>
    <t>疲労骨折</t>
  </si>
  <si>
    <t>疲労骨折寸前</t>
  </si>
  <si>
    <t>付着部炎</t>
  </si>
  <si>
    <t>分離症の疑い</t>
  </si>
  <si>
    <t>ヘルニア</t>
  </si>
  <si>
    <t>骨のずれ</t>
  </si>
  <si>
    <t>野球肩</t>
  </si>
  <si>
    <t>野球ひじ</t>
  </si>
  <si>
    <t>腰椎分離症</t>
  </si>
  <si>
    <t>離断性骨軟骨炎</t>
  </si>
  <si>
    <t>かたまった</t>
  </si>
  <si>
    <t>ひざに水がたまった</t>
  </si>
  <si>
    <t>まめがつぶれた</t>
  </si>
  <si>
    <t>検査結果待ち</t>
  </si>
  <si>
    <t>テニスひじ</t>
  </si>
  <si>
    <t>腰痛</t>
  </si>
  <si>
    <t>圧迫骨折</t>
  </si>
  <si>
    <t>陥没骨折</t>
  </si>
  <si>
    <t>ぎっくり腰</t>
  </si>
  <si>
    <t>肝損傷</t>
  </si>
  <si>
    <t>筋膜炎</t>
  </si>
  <si>
    <t>骨端線損傷</t>
  </si>
  <si>
    <t>ジャンパー膝</t>
  </si>
  <si>
    <t>ランナーズニー</t>
  </si>
  <si>
    <t>筋ちがい</t>
  </si>
  <si>
    <t>膝蓋骨骨折</t>
  </si>
  <si>
    <t>爪が割れた</t>
  </si>
  <si>
    <t>骨ささくれ</t>
  </si>
  <si>
    <t>鵞足炎</t>
  </si>
  <si>
    <t>大腿骨頭すべり症</t>
  </si>
  <si>
    <t>環軸椎回旋位固定</t>
  </si>
  <si>
    <t>とびひ</t>
  </si>
  <si>
    <t>むちうち</t>
  </si>
  <si>
    <t>あざ</t>
  </si>
  <si>
    <t>シーバー病（セーバー）</t>
  </si>
  <si>
    <t>種子骨障害</t>
  </si>
  <si>
    <t>網膜剥離</t>
  </si>
  <si>
    <t>骨挫傷</t>
  </si>
  <si>
    <t>肩鎖関節損傷</t>
  </si>
  <si>
    <t>三角骨</t>
  </si>
  <si>
    <t>脳震盪</t>
  </si>
  <si>
    <t>筋腱炎</t>
  </si>
  <si>
    <t>関節挫傷</t>
  </si>
  <si>
    <t>Ｑ７＿１　ケガの状態</t>
  </si>
  <si>
    <t>Ｑ８Ａ　過去１年間に直接観戦したスポーツ種目(MA)</t>
  </si>
  <si>
    <t>プロ野球（ＮＰＢ）</t>
  </si>
  <si>
    <t>メジャーリーグ（アメリカ大リーグ）</t>
  </si>
  <si>
    <t>高校野球</t>
  </si>
  <si>
    <t>アマチュア野球（大学、社会人など）</t>
  </si>
  <si>
    <t>Ｊリーグ（Ｊ１、Ｊ２、Ｊ３）</t>
  </si>
  <si>
    <t>海外のプロサッカー（ヨーロッパ、南米など）</t>
  </si>
  <si>
    <t>サッカー日本代表試合（五輪代表を含む）</t>
  </si>
  <si>
    <t>サッカー日本女子代表試合（なでしこジャパン）</t>
  </si>
  <si>
    <t>サッカー（高校、大学、ＪＦＬなど）</t>
  </si>
  <si>
    <t>プロバスケットボール（Ｂリーグ）</t>
  </si>
  <si>
    <t>海外のプロバスケットボール（ＮＢＡなど）</t>
  </si>
  <si>
    <t>バスケットボール（高校、大学、Wリーグなど）</t>
  </si>
  <si>
    <t>バレーボール男子日本代表試合（龍神NIPPON)</t>
  </si>
  <si>
    <t>バレーボール女子日本代表試合（火の鳥NIPPON）</t>
  </si>
  <si>
    <t>バレーボール（高校、大学、Ｖリーグなど）</t>
  </si>
  <si>
    <t>大相撲</t>
  </si>
  <si>
    <t>マラソン・駅伝</t>
  </si>
  <si>
    <t>プロテニス</t>
  </si>
  <si>
    <t>プロゴルフ</t>
  </si>
  <si>
    <t>フィギュアスケート</t>
  </si>
  <si>
    <t>格闘技（ボクシング、総合格闘技など）</t>
  </si>
  <si>
    <t>卓球（Tリーグ）</t>
  </si>
  <si>
    <t>ｅスポーツ</t>
  </si>
  <si>
    <t>アーチェリー</t>
  </si>
  <si>
    <t>エアライフル</t>
  </si>
  <si>
    <t>ＮＦＬ</t>
  </si>
  <si>
    <t>Ｆ１やＮＡＳＣＡＲなど自動車レース</t>
  </si>
  <si>
    <t>競馬</t>
  </si>
  <si>
    <t>自転車競技</t>
  </si>
  <si>
    <t>自転車ロードレース</t>
  </si>
  <si>
    <t>水泳</t>
  </si>
  <si>
    <t>スケートボード</t>
  </si>
  <si>
    <t>スピードスケート</t>
  </si>
  <si>
    <t>ＷＢＣ（ワールド・ベースボール・クラシック）</t>
  </si>
  <si>
    <t>ダンス</t>
  </si>
  <si>
    <t>ダンスバトル</t>
  </si>
  <si>
    <t>トライアスロン</t>
  </si>
  <si>
    <t>バイクレース</t>
  </si>
  <si>
    <t>パルクール</t>
  </si>
  <si>
    <t>BMX</t>
  </si>
  <si>
    <t>フェンシング</t>
  </si>
  <si>
    <t>プロハンドボール</t>
  </si>
  <si>
    <t>プロレス</t>
  </si>
  <si>
    <t>ホッケー</t>
  </si>
  <si>
    <t>ボディビル</t>
  </si>
  <si>
    <t>マーチング</t>
  </si>
  <si>
    <t>ライフセービング競技</t>
  </si>
  <si>
    <t>直接観戦したことない/特になし/みたことはない</t>
  </si>
  <si>
    <t>Ｑ８Ａ　過去１年間に直接観戦したスポーツ種目</t>
  </si>
  <si>
    <t>Ｑ８Ｂ　過去１年間にテレビやスマートフォン、パソコン、タブレットでみたスポーツ(MA)</t>
  </si>
  <si>
    <t>Ｑ８Ｂ　過去１年間にテレビやスマートフォン、パソコン、タブレットでみたスポーツ</t>
  </si>
  <si>
    <t>Ｑ９　過去１年間のスポーツボランティア活動実施の有無(SA)</t>
  </si>
  <si>
    <t>Ｑ９　過去１年間のスポーツボランティア活動実施の有無</t>
  </si>
  <si>
    <t>Ｑ９ア．スポーツボランティア活動の種類(MA)</t>
  </si>
  <si>
    <t>【ボランティア経験あり】</t>
  </si>
  <si>
    <t>スポーツの指導や指導の手伝い</t>
  </si>
  <si>
    <t>スポーツの審判や審判の手伝い</t>
  </si>
  <si>
    <t>スポーツイベントの手伝い</t>
  </si>
  <si>
    <t>清掃活動</t>
  </si>
  <si>
    <t>マネージャー</t>
  </si>
  <si>
    <t>選手不足のため選手として</t>
  </si>
  <si>
    <t>審判講習の手伝い</t>
  </si>
  <si>
    <t>掃除、草取り</t>
  </si>
  <si>
    <t>障害者スポーツ</t>
  </si>
  <si>
    <t>応援</t>
  </si>
  <si>
    <t>練習相手・友達の運動の手伝い</t>
  </si>
  <si>
    <t>Ｑ９ア．スポーツボランティア活動の種類</t>
  </si>
  <si>
    <t>Ｑ９イ．活動のきっかけ(MA)</t>
  </si>
  <si>
    <t>先生や指導者に言われたから</t>
  </si>
  <si>
    <t>家族に言われたから</t>
  </si>
  <si>
    <t>自分でやりたいと思ったから</t>
  </si>
  <si>
    <t>友達に誘われたから</t>
  </si>
  <si>
    <t>元々やっていたから</t>
  </si>
  <si>
    <t>仕事として</t>
  </si>
  <si>
    <t>所属団体の活動の一環として</t>
  </si>
  <si>
    <t>授業、学校行事、教育実習で</t>
  </si>
  <si>
    <t>お金がもらえるから</t>
  </si>
  <si>
    <t>怪我をしたから</t>
  </si>
  <si>
    <t>楽しそうだったから</t>
  </si>
  <si>
    <t>漫画を読んで</t>
  </si>
  <si>
    <t>かっこいいと憧れたから</t>
  </si>
  <si>
    <t>好きなスポーツ</t>
  </si>
  <si>
    <t>痩せるため</t>
  </si>
  <si>
    <t>ポスターを見て</t>
  </si>
  <si>
    <t>特にない</t>
  </si>
  <si>
    <t>覚えていない</t>
  </si>
  <si>
    <t>Ｑ９イ．活動のきっかけ</t>
  </si>
  <si>
    <t>Ｑ９ウ．活動の楽しさ(SA)</t>
  </si>
  <si>
    <t>楽しかった</t>
  </si>
  <si>
    <t>どちらかというと楽しかった</t>
  </si>
  <si>
    <t>どちらかというと楽しくなかった</t>
  </si>
  <si>
    <t>楽しくなかった</t>
  </si>
  <si>
    <t>楽しかった（計）</t>
  </si>
  <si>
    <t>楽しくなかった（計）</t>
  </si>
  <si>
    <t>Ｑ９ウ．活動の楽しさ</t>
  </si>
  <si>
    <t>Ｑ１０　スポーツボランティアを今後やってみたい・続けたいか(SA)</t>
  </si>
  <si>
    <t>非常にそう思う</t>
  </si>
  <si>
    <t>ややそう思う</t>
  </si>
  <si>
    <t>あまりそう思わない</t>
  </si>
  <si>
    <t>まったくそう思わない</t>
  </si>
  <si>
    <t>わからない</t>
  </si>
  <si>
    <t>そう思う（計）</t>
  </si>
  <si>
    <t>そう思わない（計）</t>
  </si>
  <si>
    <t>Ｑ１０　スポーツボランティアを今後やってみたい・続けたいか</t>
  </si>
  <si>
    <t>Ｑ１１　今入っている学校の運動部やサークル等(MA)</t>
  </si>
  <si>
    <t>学校の運動部活動</t>
  </si>
  <si>
    <t>学校のスポーツサークル</t>
  </si>
  <si>
    <t>民間のスポーツクラブ</t>
  </si>
  <si>
    <t>地域のスポーツクラブ</t>
  </si>
  <si>
    <t>自主的なサークル</t>
  </si>
  <si>
    <t>職場のサークル</t>
  </si>
  <si>
    <t>不明</t>
  </si>
  <si>
    <t>運動部・サークル・クラブなどに入っていない</t>
  </si>
  <si>
    <t>運動部等に入っている（計）</t>
  </si>
  <si>
    <t>Ｑ１１　今入っている学校の運動部やサークル等</t>
  </si>
  <si>
    <t>Ｑ１２　学校では部活動に必ず加入しなければならないか(SA)</t>
  </si>
  <si>
    <t>【中高在学中】</t>
  </si>
  <si>
    <t>はい</t>
  </si>
  <si>
    <t>いいえ</t>
  </si>
  <si>
    <t>Ｑ１２　学校では部活動に必ず加入しなければならないか</t>
  </si>
  <si>
    <t>Ｑ１３　運動部・文化部にかかわらず、平日と休日で違う活動を自由に選べる場合の希望(SA)</t>
  </si>
  <si>
    <t>平日も休日も同じスポーツ系活動</t>
  </si>
  <si>
    <t>平日と休日で違うスポーツ系活動</t>
  </si>
  <si>
    <t>平日も休日も同じ文化系活動</t>
  </si>
  <si>
    <t>平日と休日で違う文化系活動</t>
  </si>
  <si>
    <t>平日と休日でスポーツ・文化系活動を組み合わせる</t>
  </si>
  <si>
    <t>平日は活動したくない</t>
  </si>
  <si>
    <t>休日は活動したくない</t>
  </si>
  <si>
    <t>平日も休日も活動したくない</t>
  </si>
  <si>
    <t>Ｑ１３　運動部・文化部にかかわらず、平日と休日で違う活動を自由に選べる場合の希望</t>
  </si>
  <si>
    <t>Ｑ１４ー１　学校の運動部活動の運動・スポーツ種目(MA)</t>
  </si>
  <si>
    <t>Ｑ１４ー１　学校の運動部活動の運動・スポーツ種目</t>
  </si>
  <si>
    <t>Ｑ１４ー２　現加入の運動部活動の週あたりの活動日数(SA)</t>
  </si>
  <si>
    <t>週１日以下</t>
  </si>
  <si>
    <t>週２日</t>
  </si>
  <si>
    <t>週３日</t>
  </si>
  <si>
    <t>週４日</t>
  </si>
  <si>
    <t>週５日</t>
  </si>
  <si>
    <t>週６日</t>
  </si>
  <si>
    <t>週７日</t>
  </si>
  <si>
    <t>平均（日／週）</t>
  </si>
  <si>
    <t>Ｑ１４ー２　現加入の運動部活動の週あたりの活動日数</t>
  </si>
  <si>
    <t>Ｑ１４ー３　現加入の運動部の１日あたりの活動時間：平日(SA)</t>
  </si>
  <si>
    <t>１時間未満</t>
  </si>
  <si>
    <t>１時間以上２時間未満</t>
  </si>
  <si>
    <t>２時間以上３時間未満</t>
  </si>
  <si>
    <t>３時間以上４時間未満</t>
  </si>
  <si>
    <t>４時間以上５時間未満</t>
  </si>
  <si>
    <t>５時間以上６時間未満</t>
  </si>
  <si>
    <t>６時間以上７時間未満</t>
  </si>
  <si>
    <t>７時間以上</t>
  </si>
  <si>
    <t>平均（時間）</t>
  </si>
  <si>
    <t>Ｑ１４ー３　現加入の運動部の１日あたりの活動時間：平日</t>
  </si>
  <si>
    <t>Ｑ１４ー４　主な活動場所(SA)</t>
  </si>
  <si>
    <t>自分の学校の施設（体育館・グラウンドなど）</t>
  </si>
  <si>
    <t>他の学校の施設（体育館・グラウンドなど）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</si>
  <si>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</si>
  <si>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</si>
  <si>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</si>
  <si>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</si>
  <si>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</si>
  <si>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</si>
  <si>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</si>
  <si>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</si>
  <si>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</si>
  <si>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幼稚園･保育園･学校の武道場</t>
  </si>
  <si>
    <t>幼稚園・保育園・学校のテニスコート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</si>
  <si>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</si>
  <si>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</si>
  <si>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</si>
  <si>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</si>
  <si>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</si>
  <si>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</si>
  <si>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</si>
  <si>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</si>
  <si>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</si>
  <si>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</si>
  <si>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</si>
  <si>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</si>
  <si>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</si>
  <si>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</si>
  <si>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</si>
  <si>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</si>
  <si>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</si>
  <si>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</si>
  <si>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</si>
  <si>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</si>
  <si>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</si>
  <si>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</si>
  <si>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</si>
  <si>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</si>
  <si>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</si>
  <si>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</si>
  <si>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</si>
  <si>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</si>
  <si>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</si>
  <si>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</si>
  <si>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</si>
  <si>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</si>
  <si>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</si>
  <si>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</si>
  <si>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</si>
  <si>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</si>
  <si>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</si>
  <si>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</si>
  <si>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</si>
  <si>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</si>
  <si>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</si>
  <si>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</si>
  <si>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</si>
  <si>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バスケットボールコート</t>
  </si>
  <si>
    <t>フットサルコート</t>
  </si>
  <si>
    <t>その他のコート</t>
  </si>
  <si>
    <t>道路</t>
  </si>
  <si>
    <t>トランポリン場</t>
  </si>
  <si>
    <t>習いごとの実施場所</t>
  </si>
  <si>
    <t>ハイキングコース</t>
  </si>
  <si>
    <t>バッティングセンター</t>
  </si>
  <si>
    <t>バレエ教室</t>
  </si>
  <si>
    <t>プール</t>
  </si>
  <si>
    <t>複合スポーツ施設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</si>
  <si>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</si>
  <si>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</si>
  <si>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</si>
  <si>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</si>
  <si>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</si>
  <si>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</si>
  <si>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</si>
  <si>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ヨガ教室</t>
  </si>
  <si>
    <t>ランニングコース</t>
  </si>
  <si>
    <t>旅行先</t>
  </si>
  <si>
    <t>ローラースケート場</t>
  </si>
  <si>
    <t>Ｑ１４ー４　主な活動場所</t>
  </si>
  <si>
    <t>Ｑ１４ー５　今入っている運動部活動の土日の活動状況(SA)</t>
  </si>
  <si>
    <t>土日とも活動している</t>
  </si>
  <si>
    <t>土日のどちらか１日は活動している</t>
  </si>
  <si>
    <t>土日とも活動していない</t>
  </si>
  <si>
    <t>Ｑ１４ー５　今入っている運動部活動の土日の活動状況</t>
  </si>
  <si>
    <t>Ｑ１４ＳＱ１ー１　休日の活動種目名(SA)</t>
  </si>
  <si>
    <t>【中高在校中＆土日活動有】</t>
  </si>
  <si>
    <t>Ｑ１４ＳＱ１ー１　休日の活動種目名</t>
  </si>
  <si>
    <t>Ｑ１４ＳＱ１ー２　１日あたりの活動時間：休日(SA)</t>
  </si>
  <si>
    <t>Ｑ１４ＳＱ１ー２　１日あたりの活動時間：休日</t>
  </si>
  <si>
    <t>Ｑ１４ＳＱ１ー１　休日の活動種目名／２違う種目名(SA)</t>
  </si>
  <si>
    <t>合気道</t>
  </si>
  <si>
    <t>アイススケート</t>
  </si>
  <si>
    <t>アクロバットダンス</t>
  </si>
  <si>
    <t>うんてい</t>
  </si>
  <si>
    <t>格闘技</t>
  </si>
  <si>
    <t>かたき</t>
  </si>
  <si>
    <t>カヤック</t>
  </si>
  <si>
    <t>川遊び</t>
  </si>
  <si>
    <t>グラウンドゴルフ</t>
  </si>
  <si>
    <t>クロスカントリー</t>
  </si>
  <si>
    <t>サップ</t>
  </si>
  <si>
    <t>サバイバルゲーム</t>
  </si>
  <si>
    <t>三歩当て</t>
  </si>
  <si>
    <t>三輪車</t>
  </si>
  <si>
    <t>自動車あそび</t>
  </si>
  <si>
    <t>ジャングルジム</t>
  </si>
  <si>
    <t>スキージャンプ</t>
  </si>
  <si>
    <t>ストライダー（キックバイク）</t>
  </si>
  <si>
    <t>素振り</t>
  </si>
  <si>
    <t>スポーツチャンバラ</t>
  </si>
  <si>
    <t>タイヤ遊び</t>
  </si>
  <si>
    <t>タッチラグビー</t>
  </si>
  <si>
    <t>タップダンス</t>
  </si>
  <si>
    <t>テコンドー</t>
  </si>
  <si>
    <t>てんか（ボール運動）</t>
  </si>
  <si>
    <t>ドッヂビー</t>
  </si>
  <si>
    <t>トレーニング</t>
  </si>
  <si>
    <t>どろ遊び</t>
  </si>
  <si>
    <t>なぎなた</t>
  </si>
  <si>
    <t>登り棒</t>
  </si>
  <si>
    <t>バイク</t>
  </si>
  <si>
    <t>パターゴルフ</t>
  </si>
  <si>
    <t>パドルテニス</t>
  </si>
  <si>
    <t>バランスボール</t>
  </si>
  <si>
    <t>ピラティス</t>
  </si>
  <si>
    <t>フラッグフットボール</t>
  </si>
  <si>
    <t>フラフープ</t>
  </si>
  <si>
    <t>フロアボール</t>
  </si>
  <si>
    <t>ボーイスカウト／ガールスカウト</t>
  </si>
  <si>
    <t>ポートボール</t>
  </si>
  <si>
    <t>ボール遊び</t>
  </si>
  <si>
    <t>ホッピング</t>
  </si>
  <si>
    <t>祭りの踊り</t>
  </si>
  <si>
    <t>マラソン</t>
  </si>
  <si>
    <t>水遊び</t>
  </si>
  <si>
    <t>ムエタイ</t>
  </si>
  <si>
    <t>モータースポーツ</t>
  </si>
  <si>
    <t>雪合戦</t>
  </si>
  <si>
    <t>ライフセービング</t>
  </si>
  <si>
    <t>ラフティング</t>
  </si>
  <si>
    <t>レスリング</t>
  </si>
  <si>
    <t>ろくぼく</t>
  </si>
  <si>
    <t>１年間、運動・スポーツはしなかった</t>
  </si>
  <si>
    <t>Ｑ１４ＳＱ１ー１　休日の活動種目名／２違う種目名</t>
  </si>
  <si>
    <t>Ｑ１４ＳＱ１ー３　休日の主な活動場所(SA)</t>
  </si>
  <si>
    <t>Ｑ１４ＳＱ１ー３　休日の主な活動場所</t>
  </si>
  <si>
    <t>Ｑ１４ＳＱ１ー４　休日の活動形態(SA)</t>
  </si>
  <si>
    <t>学校の運動部</t>
  </si>
  <si>
    <t>地域のクラブ</t>
  </si>
  <si>
    <t>Ｑ１４ＳＱ１ー４　休日の活動形態</t>
  </si>
  <si>
    <t>Ｑ１４ＳＱ１ー５　休日の指導者(MA)</t>
  </si>
  <si>
    <t>学校の先生</t>
  </si>
  <si>
    <t>外部指導者</t>
  </si>
  <si>
    <t>指導者はいない</t>
  </si>
  <si>
    <t>Ｑ１４ＳＱ１ー５　休日の指導者</t>
  </si>
  <si>
    <t>Ｑ１４ＳＱ２ー１　今後希望する活動日数：平日(SA)</t>
  </si>
  <si>
    <t>１日未満</t>
  </si>
  <si>
    <t>Ｑ１４ＳＱ２ー１　今後希望する活動日数：平日</t>
  </si>
  <si>
    <t>Ｑ１４ＳＱ２ー１　今後希望する活動日数：休日(SA)</t>
  </si>
  <si>
    <t>Ｑ１４ＳＱ２ー１　今後希望する活動日数：休日</t>
  </si>
  <si>
    <t>Ｑ１４ＳＱ２ー２　今後希望する１日あたりの活動時間：平日(SA)</t>
  </si>
  <si>
    <t>Ｑ１４ＳＱ２ー２　今後希望する１日あたりの活動時間：平日</t>
  </si>
  <si>
    <t>Ｑ１４ＳＱ２ー２　今後希望する１日あたりの活動時間：休日(SA)</t>
  </si>
  <si>
    <t>Ｑ１４ＳＱ２ー２　今後希望する１日あたりの活動時間：休日</t>
  </si>
  <si>
    <t>Ｑ１４ＳＱ３　今入っている運動部活動に入部した理由(MA)</t>
  </si>
  <si>
    <t>その種目が好きだから</t>
  </si>
  <si>
    <t>うまくなりたかったから</t>
  </si>
  <si>
    <t>選手として活躍したかったから</t>
  </si>
  <si>
    <t>友人に誘われたから</t>
  </si>
  <si>
    <t>新しい種目に挑戦したかったから</t>
  </si>
  <si>
    <t>部の雰囲気がよかったから</t>
  </si>
  <si>
    <t>以前からその種目をやっていたから</t>
  </si>
  <si>
    <t>親や学校の先生にすすめられたから</t>
  </si>
  <si>
    <t>必ず入らなければならなかったから</t>
  </si>
  <si>
    <t>他に入りたい部活動がなかったから</t>
  </si>
  <si>
    <t>体力をつける・筋肉をつける</t>
  </si>
  <si>
    <t>特に理由はない</t>
  </si>
  <si>
    <t>Ｑ１４ＳＱ３　今入っている運動部活動に入部した理由</t>
  </si>
  <si>
    <t>Ｑ１４ＳＱ４ー１　今入っている運動部活動を通じてよかったこと(MA)</t>
  </si>
  <si>
    <t>技術が上達した</t>
  </si>
  <si>
    <t>試合に勝てた</t>
  </si>
  <si>
    <t>体力に自信がついた</t>
  </si>
  <si>
    <t>規則的な生活になった</t>
  </si>
  <si>
    <t>学校生活が充実した</t>
  </si>
  <si>
    <t>勉強と両立できた</t>
  </si>
  <si>
    <t>仲の良い友達ができた</t>
  </si>
  <si>
    <t>信頼できる指導者に出会えた</t>
  </si>
  <si>
    <t>家族が応援してくれる</t>
  </si>
  <si>
    <t>良い先輩・後輩に出会えた</t>
  </si>
  <si>
    <t>よかったことはない</t>
  </si>
  <si>
    <t>Ｑ１４ＳＱ４ー１　今入っている運動部活動を通じてよかったこと</t>
  </si>
  <si>
    <t>Ｑ１４ＳＱ４ー２　今入っている運動部活動を通じてよくなかったこと(MA)</t>
  </si>
  <si>
    <t>思うほどうまくならない</t>
  </si>
  <si>
    <t>試合で勝てない</t>
  </si>
  <si>
    <t>疲れやすい</t>
  </si>
  <si>
    <t>休日が少ない</t>
  </si>
  <si>
    <t>自由な時間が少ない</t>
  </si>
  <si>
    <t>勉強との両立が難しい</t>
  </si>
  <si>
    <t>部員同士の関係がうまくいかない</t>
  </si>
  <si>
    <t>指導者との関係がうまくいかない</t>
  </si>
  <si>
    <t>家族のサポートが少ない</t>
  </si>
  <si>
    <t>よくなかったことはない</t>
  </si>
  <si>
    <t>Ｑ１４ＳＱ４ー２　今入っている運動部活動を通じてよくなかったこと</t>
  </si>
  <si>
    <t>Ｑ１５　運動・スポーツ・運動あそびをするのは好きか(SA)</t>
  </si>
  <si>
    <t>好き</t>
  </si>
  <si>
    <t>どちらかというと好き</t>
  </si>
  <si>
    <t>どちらかというときらい</t>
  </si>
  <si>
    <t>きらい</t>
  </si>
  <si>
    <t>好き（計）</t>
  </si>
  <si>
    <t>きらい（計）</t>
  </si>
  <si>
    <t>Ｑ１５　運動・スポーツ・運動あそびをするのは好きか</t>
  </si>
  <si>
    <t>Ｑ１６　好きなスポーツ選手(SA)</t>
  </si>
  <si>
    <t>相澤　晃</t>
  </si>
  <si>
    <t>會澤　翼</t>
  </si>
  <si>
    <t>青木　宣親</t>
  </si>
  <si>
    <t>青木　大介</t>
  </si>
  <si>
    <t>秋田　啓</t>
  </si>
  <si>
    <t>秋山　翔吾</t>
  </si>
  <si>
    <t>朝倉　海</t>
  </si>
  <si>
    <t>朝倉　未来</t>
  </si>
  <si>
    <t>浅田　真央</t>
  </si>
  <si>
    <t>浅田　舞</t>
  </si>
  <si>
    <t>浅村　栄斗</t>
  </si>
  <si>
    <t>阿部　詩</t>
  </si>
  <si>
    <t>阿部　慎之助</t>
  </si>
  <si>
    <t>阿部　一二三</t>
  </si>
  <si>
    <t>ＡＹＵＮＡ</t>
  </si>
  <si>
    <t>荒木　遼太郎</t>
  </si>
  <si>
    <t>荒木　絵里香</t>
  </si>
  <si>
    <t>アントニオ猪木</t>
  </si>
  <si>
    <t>安保　瑠輝也</t>
  </si>
  <si>
    <t>池江　璃花子</t>
  </si>
  <si>
    <t>石井　優希</t>
  </si>
  <si>
    <t>石川　佳純</t>
  </si>
  <si>
    <t>石川　真佑</t>
  </si>
  <si>
    <t>石川　昂弥</t>
  </si>
  <si>
    <t>石川　祐希</t>
  </si>
  <si>
    <t>泉　ひかり</t>
  </si>
  <si>
    <t>イチロー</t>
  </si>
  <si>
    <t>糸井　嘉男</t>
  </si>
  <si>
    <t>伊東　純也</t>
  </si>
  <si>
    <t>伊藤 将司</t>
  </si>
  <si>
    <t>伊藤　美誠</t>
  </si>
  <si>
    <t>糸原　健斗</t>
  </si>
  <si>
    <t>稲垣　啓太</t>
  </si>
  <si>
    <t>乾　貴士</t>
  </si>
  <si>
    <t>井上　尚弥</t>
  </si>
  <si>
    <t>今永　昇太</t>
  </si>
  <si>
    <t>今宮　健太</t>
  </si>
  <si>
    <t>入江　陵介</t>
  </si>
  <si>
    <t>岩井　明愛</t>
  </si>
  <si>
    <t>岩見秀哉</t>
  </si>
  <si>
    <t>上田　綺世</t>
  </si>
  <si>
    <t>植田　直通</t>
  </si>
  <si>
    <t>上野　由岐子</t>
  </si>
  <si>
    <t>上林　誠知</t>
  </si>
  <si>
    <t>上松　俊貴</t>
  </si>
  <si>
    <t>右代　啓祐</t>
  </si>
  <si>
    <t>内尾　聡理</t>
  </si>
  <si>
    <t>内川　聖一</t>
  </si>
  <si>
    <t>内田　篤人</t>
  </si>
  <si>
    <t>内村　航平</t>
  </si>
  <si>
    <t>宇野　昌麿</t>
  </si>
  <si>
    <t>梅野隆太郎</t>
  </si>
  <si>
    <t>梅原大吾</t>
  </si>
  <si>
    <t>江坂　任</t>
  </si>
  <si>
    <t>遠藤　保仁</t>
  </si>
  <si>
    <t>遠藤　航</t>
  </si>
  <si>
    <t>大神　雄子</t>
  </si>
  <si>
    <t>大坂　なおみ</t>
  </si>
  <si>
    <t>大迫　傑</t>
  </si>
  <si>
    <t>大迫　勇也</t>
  </si>
  <si>
    <t>大島　洋平</t>
  </si>
  <si>
    <t>大城　卓三</t>
  </si>
  <si>
    <t>大田　泰示</t>
  </si>
  <si>
    <t>大谷　翔平</t>
  </si>
  <si>
    <t>大野　将平</t>
  </si>
  <si>
    <t>大野　雄大</t>
  </si>
  <si>
    <t>大橋　悠依</t>
  </si>
  <si>
    <t>大道　温貴</t>
  </si>
  <si>
    <t>大山　悠輔</t>
  </si>
  <si>
    <t>岡島　豪郎</t>
  </si>
  <si>
    <t>岡本　和真</t>
  </si>
  <si>
    <t>小川　智大</t>
  </si>
  <si>
    <t>隠岐の海</t>
  </si>
  <si>
    <t>奥原　希望</t>
  </si>
  <si>
    <t>尾崎 晟也</t>
  </si>
  <si>
    <t>落合　博満</t>
  </si>
  <si>
    <t>小野　伸二</t>
  </si>
  <si>
    <t>小野田　倫久</t>
  </si>
  <si>
    <t>甲斐　拓也</t>
  </si>
  <si>
    <t>香川　真司</t>
  </si>
  <si>
    <t>角中　勝也</t>
  </si>
  <si>
    <t>鎌田　大地</t>
  </si>
  <si>
    <t>亀井　義行</t>
  </si>
  <si>
    <t>川﨑　宗則</t>
  </si>
  <si>
    <t>川島　永嗣</t>
  </si>
  <si>
    <t>川端 龍</t>
  </si>
  <si>
    <t>河村 勇輝</t>
  </si>
  <si>
    <t>KANTA</t>
  </si>
  <si>
    <t>菊地　涼介</t>
  </si>
  <si>
    <t>菊池　涼介</t>
  </si>
  <si>
    <t>岸田　和人</t>
  </si>
  <si>
    <t>岸本　隆一</t>
  </si>
  <si>
    <t>北川 航也</t>
  </si>
  <si>
    <t>北島　康介</t>
  </si>
  <si>
    <t>城戸　慎也</t>
  </si>
  <si>
    <t>木浪　聖也</t>
  </si>
  <si>
    <t>紀平　梨花</t>
  </si>
  <si>
    <t>木村　沙織</t>
  </si>
  <si>
    <t>喜友名　諒</t>
  </si>
  <si>
    <t>清宮　幸太郎</t>
  </si>
  <si>
    <t>桐生　祥秀</t>
  </si>
  <si>
    <t>銀次</t>
  </si>
  <si>
    <t>国枝　慎吾</t>
  </si>
  <si>
    <t>久保　建英</t>
  </si>
  <si>
    <t>九里　亜蓮</t>
  </si>
  <si>
    <t>栗原　三佳</t>
  </si>
  <si>
    <t>栗原　恵</t>
  </si>
  <si>
    <t>栗原　陵矢</t>
  </si>
  <si>
    <t>黒後　愛</t>
  </si>
  <si>
    <t>源田　壮亮</t>
  </si>
  <si>
    <t>ケンブリッジ　飛鳥</t>
  </si>
  <si>
    <t>古賀　紗理那</t>
  </si>
  <si>
    <t>古賀　稔彦</t>
  </si>
  <si>
    <t>小平　奈緒</t>
  </si>
  <si>
    <t>後藤　希友</t>
  </si>
  <si>
    <t>木間　一紀</t>
  </si>
  <si>
    <t>小林　誠司</t>
  </si>
  <si>
    <t>駒田　圭佑</t>
  </si>
  <si>
    <t>酒井　宏樹</t>
  </si>
  <si>
    <t>酒井 宏樹</t>
  </si>
  <si>
    <t>坂本　花織</t>
  </si>
  <si>
    <t>坂本　聖芽</t>
  </si>
  <si>
    <t>坂本　勇人</t>
  </si>
  <si>
    <t>佐々木　朗希</t>
  </si>
  <si>
    <t>佐々木　翔</t>
  </si>
  <si>
    <t>佐藤　輝明</t>
  </si>
  <si>
    <t>サニブラウン　アブデル　ハキーム</t>
  </si>
  <si>
    <t>佐野恵太</t>
  </si>
  <si>
    <t>佐野　恵太</t>
  </si>
  <si>
    <t>澤　穂希</t>
  </si>
  <si>
    <t>潮田　玲子</t>
  </si>
  <si>
    <t>柴崎　岳</t>
  </si>
  <si>
    <t>島内　宏明</t>
  </si>
  <si>
    <t>清水　邦広</t>
  </si>
  <si>
    <t>周東　佑京</t>
  </si>
  <si>
    <t>新鍋　理沙</t>
  </si>
  <si>
    <t>菅野　智之</t>
  </si>
  <si>
    <t>杉谷　拳士</t>
  </si>
  <si>
    <t>杉森　考起</t>
  </si>
  <si>
    <t>杉山　愛</t>
  </si>
  <si>
    <t>鈴木　誠也</t>
  </si>
  <si>
    <t>鈴木　大地</t>
  </si>
  <si>
    <t>角田　大輝</t>
  </si>
  <si>
    <t>瀬戸　大也</t>
  </si>
  <si>
    <t>千賀　滉大</t>
  </si>
  <si>
    <t>相馬　勇紀</t>
  </si>
  <si>
    <t>園田　啓悟</t>
  </si>
  <si>
    <t>髙江　麗央</t>
  </si>
  <si>
    <t>鷹木　信吾</t>
  </si>
  <si>
    <t>髙木　美帆</t>
  </si>
  <si>
    <t>高田　真希</t>
  </si>
  <si>
    <t>高梨　沙羅</t>
  </si>
  <si>
    <t>高橋　奎二</t>
  </si>
  <si>
    <t>高橋　藍</t>
  </si>
  <si>
    <t>高橋　隆大</t>
  </si>
  <si>
    <t>高山　俊</t>
  </si>
  <si>
    <t>田口　隆祐</t>
  </si>
  <si>
    <t>竹内　康博</t>
  </si>
  <si>
    <t>竹下　佳江</t>
  </si>
  <si>
    <t>武尊</t>
  </si>
  <si>
    <t>田澤　廉</t>
  </si>
  <si>
    <t>多田　修平</t>
  </si>
  <si>
    <t>辰己　涼介</t>
  </si>
  <si>
    <t>田中　碧</t>
  </si>
  <si>
    <t>田中　和基</t>
  </si>
  <si>
    <t>田中　広輔</t>
  </si>
  <si>
    <t>田中　希実</t>
  </si>
  <si>
    <t>田中　将大</t>
  </si>
  <si>
    <t>田中　幹也</t>
  </si>
  <si>
    <t>田中　理恵</t>
  </si>
  <si>
    <t>玉田　圭司</t>
  </si>
  <si>
    <t>ダルビッシュ　有</t>
  </si>
  <si>
    <t>檀崎　竜孔</t>
  </si>
  <si>
    <t>近本 光司</t>
  </si>
  <si>
    <t>長野　久義</t>
  </si>
  <si>
    <t>筒香　嘉智</t>
  </si>
  <si>
    <t>ディーン　元気</t>
  </si>
  <si>
    <t>寺園　脩斗</t>
  </si>
  <si>
    <t>寺本　明日香</t>
  </si>
  <si>
    <t>土井杏利</t>
  </si>
  <si>
    <t>土居 聖真</t>
  </si>
  <si>
    <t>堂安憂</t>
  </si>
  <si>
    <t>堂安　律</t>
  </si>
  <si>
    <t>渡嘉敷　来夢</t>
  </si>
  <si>
    <t>富樫　勇樹</t>
  </si>
  <si>
    <t>戸上　隼輔</t>
  </si>
  <si>
    <t>栃ノ心</t>
  </si>
  <si>
    <t>富安　健洋</t>
  </si>
  <si>
    <t>友野　一希</t>
  </si>
  <si>
    <t>頓宮　裕真</t>
  </si>
  <si>
    <t>長岡　秀樹</t>
  </si>
  <si>
    <t>長岡　望悠</t>
  </si>
  <si>
    <t>仲川　輝人</t>
  </si>
  <si>
    <t>中島　依美</t>
  </si>
  <si>
    <t>中島　啓太</t>
  </si>
  <si>
    <t>中島　卓也</t>
  </si>
  <si>
    <t>中田　翔</t>
  </si>
  <si>
    <t>長友　佑都</t>
  </si>
  <si>
    <t>中野　拓夢</t>
  </si>
  <si>
    <t>永原　和可那</t>
  </si>
  <si>
    <t>中村　克</t>
  </si>
  <si>
    <t>中村　敬斗</t>
  </si>
  <si>
    <t>中村　憲剛</t>
  </si>
  <si>
    <t>中村　俊輔</t>
  </si>
  <si>
    <t>那須川　天心</t>
  </si>
  <si>
    <t>並木　秀尊</t>
  </si>
  <si>
    <t>並里　成</t>
  </si>
  <si>
    <t>西川　晋太郎</t>
  </si>
  <si>
    <t>西川　遥輝</t>
  </si>
  <si>
    <t>錦織　圭</t>
  </si>
  <si>
    <t>西田　剛</t>
  </si>
  <si>
    <t>西田　有志</t>
  </si>
  <si>
    <t>西本　愛実</t>
  </si>
  <si>
    <t>西矢　椛</t>
  </si>
  <si>
    <t>丹羽　孝希</t>
  </si>
  <si>
    <t>根尾　昂</t>
  </si>
  <si>
    <t>猫田　勝利</t>
  </si>
  <si>
    <t>野田　壮一郎</t>
  </si>
  <si>
    <t>野村　佑希</t>
  </si>
  <si>
    <t>萩野　公介</t>
  </si>
  <si>
    <t>萩原　京平</t>
  </si>
  <si>
    <t>伯桜鵬 哲也</t>
  </si>
  <si>
    <t>橋岡　優輝</t>
  </si>
  <si>
    <t>橋本　侑樹</t>
  </si>
  <si>
    <t>長谷部　誠</t>
  </si>
  <si>
    <t>秦　澄美鈴</t>
  </si>
  <si>
    <t>八村　塁</t>
  </si>
  <si>
    <t>服部翔大</t>
  </si>
  <si>
    <t>羽生　結弦</t>
  </si>
  <si>
    <t>馬場　雄大</t>
  </si>
  <si>
    <t>浜口　京子</t>
  </si>
  <si>
    <t>早川　隆久</t>
  </si>
  <si>
    <t>早田　ひな</t>
  </si>
  <si>
    <t>原田　捺</t>
  </si>
  <si>
    <t>張本　智和</t>
  </si>
  <si>
    <t>東口　まさあき</t>
  </si>
  <si>
    <t>東浜　巨</t>
  </si>
  <si>
    <t>平澤　敏弘</t>
  </si>
  <si>
    <t>平野　美宇</t>
  </si>
  <si>
    <t>平野　歩夢</t>
  </si>
  <si>
    <t>平本　蓮</t>
  </si>
  <si>
    <t>平屋　広大</t>
  </si>
  <si>
    <t>福島　由紀</t>
  </si>
  <si>
    <t>福留　孝介</t>
  </si>
  <si>
    <t>福永　祐一</t>
  </si>
  <si>
    <t>福原　愛</t>
  </si>
  <si>
    <t>福藤　豊</t>
  </si>
  <si>
    <t>藤井祐眞</t>
  </si>
  <si>
    <t>藤川　球児</t>
  </si>
  <si>
    <t>藤川　季与</t>
  </si>
  <si>
    <t>藤澤　五月</t>
  </si>
  <si>
    <t>藤田　倭</t>
  </si>
  <si>
    <t>藤浪　晋太郎</t>
  </si>
  <si>
    <t>船水　颯人</t>
  </si>
  <si>
    <t>古川　陽介</t>
  </si>
  <si>
    <t>細川　成也</t>
  </si>
  <si>
    <t>堀口　恭司</t>
  </si>
  <si>
    <t>堀　孝輔</t>
  </si>
  <si>
    <t>堀米　雄斗</t>
  </si>
  <si>
    <t>本田　圭佑</t>
  </si>
  <si>
    <t>本田　真凜</t>
  </si>
  <si>
    <t>本多　雄一</t>
  </si>
  <si>
    <t>馬龍</t>
  </si>
  <si>
    <t>前川　右京</t>
  </si>
  <si>
    <t>牧野 任祐</t>
  </si>
  <si>
    <t>牧原　大成</t>
  </si>
  <si>
    <t>町田瑠唯</t>
  </si>
  <si>
    <t>松井　大輔</t>
  </si>
  <si>
    <t>松井　秀喜</t>
  </si>
  <si>
    <t>松岡　修造</t>
  </si>
  <si>
    <t>松島　幸太郎</t>
  </si>
  <si>
    <t>松田昴</t>
  </si>
  <si>
    <t>松田　丈志</t>
  </si>
  <si>
    <t>松田　宣浩</t>
  </si>
  <si>
    <t>松平　健太</t>
  </si>
  <si>
    <t>松原　聖弥</t>
  </si>
  <si>
    <t>松元　克央</t>
  </si>
  <si>
    <t>松本　剛</t>
  </si>
  <si>
    <t>松山　奈未</t>
  </si>
  <si>
    <t>松山　英樹</t>
  </si>
  <si>
    <t>丸山　城志郎</t>
  </si>
  <si>
    <t>丸　佳浩</t>
  </si>
  <si>
    <t>万波　中正</t>
  </si>
  <si>
    <t>三嶋　一輝</t>
  </si>
  <si>
    <t>水谷　隼</t>
  </si>
  <si>
    <t>皆川　夏穂</t>
  </si>
  <si>
    <t>南野　拓実</t>
  </si>
  <si>
    <t>壬生狼　一輝</t>
  </si>
  <si>
    <t>宮市　亮</t>
  </si>
  <si>
    <t>宮浦　健人</t>
  </si>
  <si>
    <t>宮城　大弥</t>
  </si>
  <si>
    <t>宮崎　大輔</t>
  </si>
  <si>
    <t>三好　南穂</t>
  </si>
  <si>
    <t>村上　茉愛</t>
  </si>
  <si>
    <t>村上　宗隆</t>
  </si>
  <si>
    <t>室伏　広治</t>
  </si>
  <si>
    <t>本橋　麻里</t>
  </si>
  <si>
    <t>桃田　賢斗</t>
  </si>
  <si>
    <t>森岡 薫</t>
  </si>
  <si>
    <t>森下　暢仁</t>
  </si>
  <si>
    <t>安ヶ平　優衣</t>
  </si>
  <si>
    <t>柳　裕也</t>
  </si>
  <si>
    <t>柳田　将洋</t>
  </si>
  <si>
    <t>柳田　悠岐</t>
  </si>
  <si>
    <t>山内　晶大</t>
  </si>
  <si>
    <t>山縣　亮太</t>
  </si>
  <si>
    <t>山川　穂高</t>
  </si>
  <si>
    <t>山岸　あかね</t>
  </si>
  <si>
    <t>山岸　秀匡</t>
  </si>
  <si>
    <t>山口　乃義</t>
  </si>
  <si>
    <t>山口　茜</t>
  </si>
  <si>
    <t>山﨑康晃</t>
  </si>
  <si>
    <t>山下　泰裕</t>
  </si>
  <si>
    <t>山田　修也</t>
  </si>
  <si>
    <t>山田　哲人</t>
  </si>
  <si>
    <t>山本　麻衣</t>
  </si>
  <si>
    <t>山本　泰寛</t>
  </si>
  <si>
    <t>山本　由伸</t>
  </si>
  <si>
    <t>湯浅　亜実</t>
  </si>
  <si>
    <t>横川　尚隆</t>
  </si>
  <si>
    <t>吉川　尚輝</t>
  </si>
  <si>
    <t>吉田　正尚</t>
  </si>
  <si>
    <t>吉田　亜沙美</t>
  </si>
  <si>
    <t>吉田　沙保里</t>
  </si>
  <si>
    <t>米須　玲音</t>
  </si>
  <si>
    <t>リーチ　マイケル</t>
  </si>
  <si>
    <t>RIEHATA</t>
  </si>
  <si>
    <t>涌井　秀章</t>
  </si>
  <si>
    <t>和田　毅</t>
  </si>
  <si>
    <t>渡辺　千奈津</t>
  </si>
  <si>
    <t>渡辺　雄太</t>
  </si>
  <si>
    <t>渡辺　勇大</t>
  </si>
  <si>
    <t>アーリング　ブラウト　ハーランド</t>
  </si>
  <si>
    <t>アイザイア　トーマス</t>
  </si>
  <si>
    <t>アリソン　フェリックス</t>
  </si>
  <si>
    <t>アリョーナ　コストルナヤ</t>
  </si>
  <si>
    <t>アルバロ　モラタ</t>
  </si>
  <si>
    <t>アルフレド　デスパイネ</t>
  </si>
  <si>
    <t>アレン　アイバーソン</t>
  </si>
  <si>
    <t>アレン　ダーラム</t>
  </si>
  <si>
    <t>アンドレア　ピルロ</t>
  </si>
  <si>
    <t>アンドレス　イニエスタ　ルハン</t>
  </si>
  <si>
    <t>アントワーヌ　グリーズマン</t>
  </si>
  <si>
    <t>イガ　シフィオンテク</t>
  </si>
  <si>
    <t>ヴィニシウス　ジョゼ　パイション　デ　オリヴェイラ　ジュニオール</t>
  </si>
  <si>
    <t>ウサイン　ボルト</t>
  </si>
  <si>
    <t>エディンソン　カバーニ</t>
  </si>
  <si>
    <t>エデルソン　モラレス</t>
  </si>
  <si>
    <t>エデン　アザール</t>
  </si>
  <si>
    <t>エル　デスペラード</t>
  </si>
  <si>
    <t>エンゴロ　カンテ</t>
  </si>
  <si>
    <t>オスカル　エリクソン</t>
  </si>
  <si>
    <t>カイリー　アービング</t>
  </si>
  <si>
    <t>カリム　モスタファ　ベンゼマ</t>
  </si>
  <si>
    <t>キム　ジンヒョン</t>
  </si>
  <si>
    <t>キリアン　ムバッペ（エムバぺ）</t>
  </si>
  <si>
    <t>クエイド　クーパー</t>
  </si>
  <si>
    <t>グエン　ゴック　ズイ</t>
  </si>
  <si>
    <t>クリス　ポール</t>
  </si>
  <si>
    <t>クリスティアーノ　ロナウド</t>
  </si>
  <si>
    <t>クレイ　トンプソン</t>
  </si>
  <si>
    <t>Ｋ．カンディエ</t>
  </si>
  <si>
    <t>ケイラー　ナバス</t>
  </si>
  <si>
    <t>ケヴィン　デ　ブライネ</t>
  </si>
  <si>
    <t>ケビン　サンジャヤ　スカムルジョ</t>
  </si>
  <si>
    <t>コービー　ブライアント</t>
  </si>
  <si>
    <t>コナー　マクレガー</t>
  </si>
  <si>
    <t>ザック　ラヴィーン</t>
  </si>
  <si>
    <t>サディオ　マネ</t>
  </si>
  <si>
    <t>ジェイドン　サンチョ</t>
  </si>
  <si>
    <t>ジェイミー　ヴァーディ</t>
  </si>
  <si>
    <t>ジェームズ　ハーデン</t>
  </si>
  <si>
    <t>シャキール　オニール</t>
  </si>
  <si>
    <t>ジャック　グリーリッシュ</t>
  </si>
  <si>
    <t>シャビ　エルナンデス</t>
  </si>
  <si>
    <t>ジャマール　クロフォード</t>
  </si>
  <si>
    <t>ジョーイ　ボット</t>
  </si>
  <si>
    <t>ジョン　マッケンロー</t>
  </si>
  <si>
    <t>ステファン　カリー</t>
  </si>
  <si>
    <t>ズラタン　イブラヒモビッチ</t>
  </si>
  <si>
    <t>セルヒオ　アグエロ</t>
  </si>
  <si>
    <t>セルヒオ　ラモス</t>
  </si>
  <si>
    <t>孫 興民</t>
  </si>
  <si>
    <t>ダスティン　ブラウン</t>
  </si>
  <si>
    <t>ダニエウ　アウベス</t>
  </si>
  <si>
    <t>ダヤン　ビシエド</t>
  </si>
  <si>
    <t>ダン　フッカー</t>
  </si>
  <si>
    <t>チアゴ　エミリアーノ　ダ　シウバ</t>
  </si>
  <si>
    <t>チャ　ジュンファン</t>
  </si>
  <si>
    <t>チュ　セヒュク（朱世嚇）</t>
  </si>
  <si>
    <t>張　継科</t>
  </si>
  <si>
    <t>丁　寧</t>
  </si>
  <si>
    <t>ティボー　クルトワ</t>
  </si>
  <si>
    <t>ティモ　ボル</t>
  </si>
  <si>
    <t>デニス　ロッドマン</t>
  </si>
  <si>
    <t>デビッド　ベッカム</t>
  </si>
  <si>
    <t>ドウェイン　ジョンソン</t>
  </si>
  <si>
    <t>トニ　クロース</t>
  </si>
  <si>
    <t>ドミニク　ティエム</t>
  </si>
  <si>
    <t>ドラガン　ストイコビッチ</t>
  </si>
  <si>
    <t>ドリース　メルテンス</t>
  </si>
  <si>
    <t>トレイ　バンス　ターナー</t>
  </si>
  <si>
    <t>トレバー　アンドリュー　バウアー</t>
  </si>
  <si>
    <t>トレント　アレクサンダー　アーノルド</t>
  </si>
  <si>
    <t>ニック　キリオス</t>
  </si>
  <si>
    <t>ネイマール</t>
  </si>
  <si>
    <t>ノバク　ジョコビッチ</t>
  </si>
  <si>
    <t>パウロ　ディバラ</t>
  </si>
  <si>
    <t>パブロ　パエス</t>
  </si>
  <si>
    <t>ハリー　マグワイア</t>
  </si>
  <si>
    <t>ファフ　デ　クラーク</t>
  </si>
  <si>
    <t>フィルジル　ファン　ダイク</t>
  </si>
  <si>
    <t>フェルナンド　タティス　ジュニア</t>
  </si>
  <si>
    <t>ブライアン　ショウ</t>
  </si>
  <si>
    <t>ブラッド　エルドレッド</t>
  </si>
  <si>
    <t>ブラッドリー　ビール</t>
  </si>
  <si>
    <t>フランシス　ガヌー</t>
  </si>
  <si>
    <t>フリーロック</t>
  </si>
  <si>
    <t>フレンキー　デ　ヨング</t>
  </si>
  <si>
    <t>フロイド　メイウェザー</t>
  </si>
  <si>
    <t>ペトル　チェフ</t>
  </si>
  <si>
    <t>ベルナルド　シウバ</t>
  </si>
  <si>
    <t>ポール　ジョージ</t>
  </si>
  <si>
    <t>ホセ　ロペス</t>
  </si>
  <si>
    <t>マイケル　ジョーダン</t>
  </si>
  <si>
    <t>マタイス　デ　リフト</t>
  </si>
  <si>
    <t>マックス　フェルスタッペン</t>
  </si>
  <si>
    <t>マヌエル　ノイアー</t>
  </si>
  <si>
    <t>マルセル　ジェイコブス</t>
  </si>
  <si>
    <t>マルセロ　ヴィエイラ　ダ　シウヴァ　ジュニオル</t>
  </si>
  <si>
    <t>マルティン　ウーデゴール</t>
  </si>
  <si>
    <t>ミケル　ハンセン</t>
  </si>
  <si>
    <t>ミハウ　クビアク</t>
  </si>
  <si>
    <t>ムーキー　ベッツ</t>
  </si>
  <si>
    <t>モハメド　サラー</t>
  </si>
  <si>
    <t>モハメド　ファラー</t>
  </si>
  <si>
    <t>ヤン　オベ　ワルドナー</t>
  </si>
  <si>
    <t>ヨアン バラスケス</t>
  </si>
  <si>
    <t>ヨアン ロペス</t>
  </si>
  <si>
    <t>ヨナス　ヴィンゲゴー</t>
  </si>
  <si>
    <t>ラーズ　ヌートバー</t>
  </si>
  <si>
    <t>リー　ジージャ</t>
  </si>
  <si>
    <t>リオネル　メッシ</t>
  </si>
  <si>
    <t>リカルド　クアレスマ</t>
  </si>
  <si>
    <t>リッキー　ルビオ</t>
  </si>
  <si>
    <t>ルカ　モドリッチ</t>
  </si>
  <si>
    <t>レブロン　ジェームズ</t>
  </si>
  <si>
    <t>ロー　ケンユー</t>
  </si>
  <si>
    <t>ローリー　マキロイ</t>
  </si>
  <si>
    <t>ロジャー　フェデラー</t>
  </si>
  <si>
    <t>ロナウジーニョ　ガウーショ</t>
  </si>
  <si>
    <t>ロベルト　カルロス</t>
  </si>
  <si>
    <t>ロベルト　レヴァンドフスキ</t>
  </si>
  <si>
    <t>Ｍａｇｎｅｔ</t>
  </si>
  <si>
    <t>nAts</t>
  </si>
  <si>
    <t>Ras</t>
  </si>
  <si>
    <t>Ｑ１６　好きなスポーツ選手</t>
  </si>
  <si>
    <t>Ｑ１７　最近の２週間の状態　明るく、楽しい気分で過ごした(SA)</t>
  </si>
  <si>
    <t>いつも</t>
  </si>
  <si>
    <t>ほとんどいつも</t>
  </si>
  <si>
    <t>半分以上の期間を</t>
  </si>
  <si>
    <t>半分以下の期間を</t>
  </si>
  <si>
    <t>ほんのたまに</t>
  </si>
  <si>
    <t>まったくない</t>
  </si>
  <si>
    <t>平均（カテゴリ値）</t>
  </si>
  <si>
    <t>Ｑ１７　最近の２週間の状態　明るく、楽しい気分で過ごした</t>
  </si>
  <si>
    <t>Ｑ１７　最近の２週間の状態　落ち着いた、リラックスした気分で過ごした(SA)</t>
  </si>
  <si>
    <t>Ｑ１７　最近の２週間の状態　落ち着いた、リラックスした気分で過ごした</t>
  </si>
  <si>
    <t>Ｑ１７　最近の２週間の状態　意欲的で、活動的に過ごした(SA)</t>
  </si>
  <si>
    <t>Ｑ１７　最近の２週間の状態　意欲的で、活動的に過ごした</t>
  </si>
  <si>
    <t>Ｑ１７　最近の２週間の状態　ぐっすりと休め、気持ちよくめざめた(SA)</t>
  </si>
  <si>
    <t>Ｑ１７　最近の２週間の状態　ぐっすりと休め、気持ちよくめざめた</t>
  </si>
  <si>
    <t>Ｑ１７　最近の２週間の状態　日常生活の中に、興味のあることがたくさんあった(SA)</t>
  </si>
  <si>
    <t>Ｑ１７　最近の２週間の状態　日常生活の中に、興味のあることがたくさんあった</t>
  </si>
  <si>
    <t>Ｑ１８　自分が運動不足だと感じるか(SA)</t>
  </si>
  <si>
    <t>とても感じる</t>
  </si>
  <si>
    <t>少しは感じる</t>
  </si>
  <si>
    <t>あまり感じない</t>
  </si>
  <si>
    <t>まったく感じない</t>
  </si>
  <si>
    <t>感じる（計）</t>
  </si>
  <si>
    <t>感じない（計）</t>
  </si>
  <si>
    <t>Ｑ１８　自分が運動不足だと感じるか</t>
  </si>
  <si>
    <t>Ｑ１９　主観的健康度(SA)</t>
  </si>
  <si>
    <t>とても健康であると思う</t>
  </si>
  <si>
    <t>健康だと思う</t>
  </si>
  <si>
    <t>あまり健康ではない</t>
  </si>
  <si>
    <t>健康ではない</t>
  </si>
  <si>
    <t>健康である（計）</t>
  </si>
  <si>
    <t>健康ではない（計）</t>
  </si>
  <si>
    <t>Ｑ１９　主観的健康度</t>
  </si>
  <si>
    <t>Ｑ２０　１週間の朝食摂取頻度(SA)</t>
  </si>
  <si>
    <t>ほとんど毎日食べる</t>
  </si>
  <si>
    <t>週４～５日食べる</t>
  </si>
  <si>
    <t>週２～３日食べる</t>
  </si>
  <si>
    <t>ほとんど食べない</t>
  </si>
  <si>
    <t>食べる（計）</t>
  </si>
  <si>
    <t>毎日食べない（計）</t>
  </si>
  <si>
    <t>Ｑ２０　１週間の朝食摂取頻度</t>
  </si>
  <si>
    <t>Ｑ２０ＳＱ１　朝、食欲があるか(SA)</t>
  </si>
  <si>
    <t>【朝食を食べる】</t>
  </si>
  <si>
    <t>とてもある</t>
  </si>
  <si>
    <t>どちらかというとある</t>
  </si>
  <si>
    <t>どちらかというとない</t>
  </si>
  <si>
    <t>ほとんどない</t>
  </si>
  <si>
    <t>食欲あり（計）</t>
  </si>
  <si>
    <t>食欲なし（計）</t>
  </si>
  <si>
    <t>Ｑ２０ＳＱ１　朝、食欲があるか</t>
  </si>
  <si>
    <t>Ｑ２１　排便の頻度(SA)</t>
  </si>
  <si>
    <t>ほぼ毎日</t>
  </si>
  <si>
    <t>２日に１回</t>
  </si>
  <si>
    <t>３日に１回</t>
  </si>
  <si>
    <t>３日に１回未満</t>
  </si>
  <si>
    <t>不規則である</t>
  </si>
  <si>
    <t>Ｑ２１　排便の頻度</t>
  </si>
  <si>
    <t>Ｑ２２　通学・通勤の方法(MA)</t>
  </si>
  <si>
    <t>徒歩</t>
  </si>
  <si>
    <t>自転車</t>
  </si>
  <si>
    <t>バス・電車</t>
  </si>
  <si>
    <t>自家用車・バイク</t>
  </si>
  <si>
    <t>通学・通勤はしていない</t>
  </si>
  <si>
    <t>Ｑ２２　通学・通勤の方法</t>
  </si>
  <si>
    <t>Ｑ２２＿１　１週間あたりの日数　徒歩(SA)</t>
  </si>
  <si>
    <t>【通学・通勤方法：徒歩】</t>
  </si>
  <si>
    <t>Ｑ２２＿１　１週間あたりの日数　徒歩</t>
  </si>
  <si>
    <t>Ｑ２２＿１　所要時間　徒歩(SA)</t>
  </si>
  <si>
    <t>４分以内</t>
  </si>
  <si>
    <t>５～１４分以内</t>
  </si>
  <si>
    <t>１５～２９分以内</t>
  </si>
  <si>
    <t>３０～５９分以内</t>
  </si>
  <si>
    <t>６０～８９分以内</t>
  </si>
  <si>
    <t>９０～１１９分以内</t>
  </si>
  <si>
    <t>１２０分以上</t>
  </si>
  <si>
    <t>平均（分）</t>
  </si>
  <si>
    <t>Ｑ２２＿１　所要時間　徒歩</t>
  </si>
  <si>
    <t>Ｑ２２＿２　１週間あたりの日数　自転車(SA)</t>
  </si>
  <si>
    <t>【通学・通勤方法：自転車】</t>
  </si>
  <si>
    <t>Ｑ２２＿２　１週間あたりの日数　自転車</t>
  </si>
  <si>
    <t>Ｑ２２＿１　所要時間　自転車(SA)</t>
  </si>
  <si>
    <t>Ｑ２２＿１　所要時間　自転車</t>
  </si>
  <si>
    <t>Ｑ２２＿３　１週間あたりの日数　バス・電車(SA)</t>
  </si>
  <si>
    <t>【通学・通勤方法：バス・電車】</t>
  </si>
  <si>
    <t>Ｑ２２＿３　１週間あたりの日数　バス・電車</t>
  </si>
  <si>
    <t>Ｑ２２＿１　所要時間　バス・電車(SA)</t>
  </si>
  <si>
    <t>Ｑ２２＿１　所要時間　バス・電車</t>
  </si>
  <si>
    <t>Ｑ２２＿４　１週間あたりの日数　自家用車・バイク(SA)</t>
  </si>
  <si>
    <t>【通学・通勤方法：自家用車・バイク】</t>
  </si>
  <si>
    <t>Ｑ２２＿４　１週間あたりの日数　自家用車・バイク</t>
  </si>
  <si>
    <t>Ｑ２２＿１　所要時間　自家用車・バイク(SA)</t>
  </si>
  <si>
    <t>Ｑ２２＿１　所要時間　自家用車・バイク</t>
  </si>
  <si>
    <t>ｎＱ２２＿１　所要時間　計(SA)</t>
  </si>
  <si>
    <t>【通園・通学方法回答】</t>
  </si>
  <si>
    <t>ｎＱ２２＿１　所要時間　計</t>
  </si>
  <si>
    <t>Ｑ２３－１　平日の就寝時刻(SA)</t>
  </si>
  <si>
    <t>１９時台以前</t>
  </si>
  <si>
    <t>２０時台</t>
  </si>
  <si>
    <t>２１時台</t>
  </si>
  <si>
    <t>２２時台</t>
  </si>
  <si>
    <t>２３時台</t>
  </si>
  <si>
    <t>２４時台以降</t>
  </si>
  <si>
    <t>平均（時）</t>
  </si>
  <si>
    <t>Ｑ２３－１　平日の就寝時刻</t>
  </si>
  <si>
    <t>Ｑ２３－２　平日の起床時刻(SA)</t>
  </si>
  <si>
    <t>５時台以前</t>
  </si>
  <si>
    <t>６時台</t>
  </si>
  <si>
    <t>７時台</t>
  </si>
  <si>
    <t>８時台</t>
  </si>
  <si>
    <t>９時台以降</t>
  </si>
  <si>
    <t>Ｑ２３－２　平日の起床時刻</t>
  </si>
  <si>
    <t>Ｑ２３－３　休日の就寝時刻(SA)</t>
  </si>
  <si>
    <t>Ｑ２３－３　休日の就寝時刻</t>
  </si>
  <si>
    <t>Ｑ２３－４　休日の起床時刻(SA)</t>
  </si>
  <si>
    <t>Ｑ２３－４　休日の起床時刻</t>
  </si>
  <si>
    <t>Ｑ２３　平日の睡眠時間(SA)</t>
  </si>
  <si>
    <t>８時間未満</t>
  </si>
  <si>
    <t>８～９時間未満</t>
  </si>
  <si>
    <t>９～１０時間未満</t>
  </si>
  <si>
    <t>１０～１１時間未満</t>
  </si>
  <si>
    <t>１１～１２時間未満</t>
  </si>
  <si>
    <t>１２時間以上</t>
  </si>
  <si>
    <t>Ｑ２３　平日の睡眠時間</t>
  </si>
  <si>
    <t>Ｑ２３　休日の睡眠時間(SA)</t>
  </si>
  <si>
    <t>Ｑ２３　休日の睡眠時間</t>
  </si>
  <si>
    <t>Ｑ２４－１　平日のテレビ等の視聴・ＰＣ等の使用時間(SA)</t>
  </si>
  <si>
    <t>３０分未満</t>
  </si>
  <si>
    <t>３０分～１時間未満</t>
  </si>
  <si>
    <t>１～２時間未満</t>
  </si>
  <si>
    <t>２～３時間未満</t>
  </si>
  <si>
    <t>３～４時間未満</t>
  </si>
  <si>
    <t>４～５時間未満</t>
  </si>
  <si>
    <t>５時間以上</t>
  </si>
  <si>
    <t>Ｑ２４－１　平日のテレビ等の視聴・ＰＣ等の使用時間</t>
  </si>
  <si>
    <t>Ｑ２４－２　休日のテレビ等の視聴・ＰＣ等の使用時間(SA)</t>
  </si>
  <si>
    <t>Ｑ２４－２　休日のテレビ等の視聴・ＰＣ等の使用時間</t>
  </si>
  <si>
    <t>Ｑ２５　家族の中に自分がお世話をしている人はいるか(SA)</t>
  </si>
  <si>
    <t>いない</t>
  </si>
  <si>
    <t>いる</t>
  </si>
  <si>
    <t>Ｑ２５　家族の中に自分がお世話をしている人はいるか</t>
  </si>
  <si>
    <t>Ｑ２５　お世話　１週間あたりの日数(SA)</t>
  </si>
  <si>
    <t>【家族の中に自分が世話をしている人がいる】</t>
  </si>
  <si>
    <t>Ｑ２５　お世話　１週間あたりの日数</t>
  </si>
  <si>
    <t>Ｑ２５　お世話　１日あたりの時間：平日(SA)</t>
  </si>
  <si>
    <t>Ｑ２５　お世話　１日あたりの時間：平日</t>
  </si>
  <si>
    <t>Ｑ２６　身長（ｃｍ）(SA)</t>
  </si>
  <si>
    <t>１３０ｃｍ未満</t>
  </si>
  <si>
    <t>１３０～１４０ｃｍ未満</t>
  </si>
  <si>
    <t>１４０～１５０ｃｍ未満</t>
  </si>
  <si>
    <t>１５０～１６０ｃｍ未満</t>
  </si>
  <si>
    <t>１６０～１７０ｃｍ未満</t>
  </si>
  <si>
    <t>１７０～１８０ｃｍ未満</t>
  </si>
  <si>
    <t>１８０ｃｍ以上</t>
  </si>
  <si>
    <t>平均（ｃｍ）</t>
  </si>
  <si>
    <t>Ｑ２６　身長（ｃｍ）</t>
  </si>
  <si>
    <t>Ｑ２６　体重（ｋｇ）(SA)</t>
  </si>
  <si>
    <t>３０ｋｇ未満</t>
  </si>
  <si>
    <t>３０～４０ｋｇ未満</t>
  </si>
  <si>
    <t>４０～５０ｋｇ未満</t>
  </si>
  <si>
    <t>５０～６０ｋｇ未満</t>
  </si>
  <si>
    <t>６０～７０ｋｇ未満</t>
  </si>
  <si>
    <t>７０～８０ｋｇ未満</t>
  </si>
  <si>
    <t>８０ｋｇ以上</t>
  </si>
  <si>
    <t>平均（ｋｇ）</t>
  </si>
  <si>
    <t>Ｑ２６　体重（ｋｇ）</t>
  </si>
  <si>
    <t>保Ｑ１対象の子どもとの続柄(SA)</t>
  </si>
  <si>
    <t>父</t>
  </si>
  <si>
    <t>母</t>
  </si>
  <si>
    <t>祖父</t>
  </si>
  <si>
    <t>祖母</t>
  </si>
  <si>
    <t>おじ</t>
  </si>
  <si>
    <t>おば</t>
  </si>
  <si>
    <t>曽祖父</t>
  </si>
  <si>
    <t>曽祖母</t>
  </si>
  <si>
    <t>きょうだい</t>
  </si>
  <si>
    <t>妻</t>
  </si>
  <si>
    <t>いとこ</t>
  </si>
  <si>
    <t>いとこの子ども</t>
  </si>
  <si>
    <t>従業員</t>
  </si>
  <si>
    <t>寮生活、寄宿舎</t>
  </si>
  <si>
    <t>大伯父・大叔父（オオオジ／祖父の兄弟）</t>
  </si>
  <si>
    <t>本人の子ども</t>
  </si>
  <si>
    <t>甥、姪</t>
  </si>
  <si>
    <t>友人</t>
  </si>
  <si>
    <t>なし／一人暮らし</t>
  </si>
  <si>
    <t>保Ｑ１対象の子どもとの続柄</t>
  </si>
  <si>
    <t>保Ｑ２　婚姻状況(SA)</t>
  </si>
  <si>
    <t>未婚</t>
  </si>
  <si>
    <t>有配偶（現在結婚している）</t>
  </si>
  <si>
    <t>死別（配偶者と死に別れた）</t>
  </si>
  <si>
    <t>離別（配偶者と離婚した）</t>
  </si>
  <si>
    <t>保Ｑ２　婚姻状況</t>
  </si>
  <si>
    <t>保Ｑ３　職業　回答者(SA)</t>
  </si>
  <si>
    <t>自営業</t>
  </si>
  <si>
    <t>家族従事者</t>
  </si>
  <si>
    <t>勤め人／正社員・正職員</t>
  </si>
  <si>
    <t>勤め人／契約社員・派遣社員・非常勤</t>
  </si>
  <si>
    <t>専業主婦・主夫</t>
  </si>
  <si>
    <t>パートタイムやアルバイト</t>
  </si>
  <si>
    <t>自営・勤め人（計）</t>
  </si>
  <si>
    <t>その他（計）</t>
  </si>
  <si>
    <t>勤め人（計）</t>
  </si>
  <si>
    <t>保Ｑ３　職業　回答者</t>
  </si>
  <si>
    <t>保Ｑ３　職業　配偶者(SA)</t>
  </si>
  <si>
    <t>配偶者はいない</t>
  </si>
  <si>
    <t>保Ｑ３　職業　配偶者</t>
  </si>
  <si>
    <t>保Ｑ４　家族（世帯員）の人数(SA)</t>
  </si>
  <si>
    <t>１人</t>
  </si>
  <si>
    <t>２人</t>
  </si>
  <si>
    <t>３人</t>
  </si>
  <si>
    <t>４人</t>
  </si>
  <si>
    <t>５人</t>
  </si>
  <si>
    <t>６人</t>
  </si>
  <si>
    <t>７人</t>
  </si>
  <si>
    <t>８人</t>
  </si>
  <si>
    <t>９人</t>
  </si>
  <si>
    <t>１０人</t>
  </si>
  <si>
    <t>１１人以上</t>
  </si>
  <si>
    <t>平均（人）</t>
  </si>
  <si>
    <t>保Ｑ４　家族（世帯員）の人数</t>
  </si>
  <si>
    <t>保Ｑ４　家族構成(MA)</t>
  </si>
  <si>
    <t>保Ｑ４　家族構成</t>
  </si>
  <si>
    <t>ｎＨＱ４（１）家族構成(MA)</t>
  </si>
  <si>
    <t>二世代世帯</t>
  </si>
  <si>
    <t>三世代以上世帯</t>
  </si>
  <si>
    <t>ｎＨＱ４（１）家族構成</t>
  </si>
  <si>
    <t>ｎＨＱ４　家族構成(MA)</t>
  </si>
  <si>
    <t>兄</t>
  </si>
  <si>
    <t>姉</t>
  </si>
  <si>
    <t>弟</t>
  </si>
  <si>
    <t>妹</t>
  </si>
  <si>
    <t>きょうだい（詳細無回答）</t>
  </si>
  <si>
    <t>ｎＨＱ４　家族構成</t>
  </si>
  <si>
    <t>保Ｑ４　「きょうだい」の内訳(MA)</t>
  </si>
  <si>
    <t>【きょうだいあり】</t>
  </si>
  <si>
    <t>保Ｑ４　「きょうだい」の内訳</t>
  </si>
  <si>
    <t>保Ｑ４（１）　「きょうだい」の人数＿１兄(SA)</t>
  </si>
  <si>
    <t>【兄】</t>
  </si>
  <si>
    <t>５人以上</t>
  </si>
  <si>
    <t>保Ｑ４（１）　「きょうだい」の人数＿１兄</t>
  </si>
  <si>
    <t>保Ｑ４（１）　「きょうだい」の人数＿２姉(SA)</t>
  </si>
  <si>
    <t>【姉】</t>
  </si>
  <si>
    <t>保Ｑ４（１）　「きょうだい」の人数＿２姉</t>
  </si>
  <si>
    <t>保Ｑ４（１）　「きょうだい」の人数＿３弟(SA)</t>
  </si>
  <si>
    <t>【弟】</t>
  </si>
  <si>
    <t>保Ｑ４（１）　「きょうだい」の人数＿３弟</t>
  </si>
  <si>
    <t>保Ｑ４（１）　「きょうだい」の人数＿４妹(SA)</t>
  </si>
  <si>
    <t>【妹】</t>
  </si>
  <si>
    <t>保Ｑ４（１）　「きょうだい」の人数＿４妹</t>
  </si>
  <si>
    <t>保Ｑ４（２）　運動・スポーツ活動状況　１父(SA)</t>
  </si>
  <si>
    <t>【父】</t>
  </si>
  <si>
    <t>よくしている</t>
  </si>
  <si>
    <t>時々している</t>
  </si>
  <si>
    <t>ほとんどしていない</t>
  </si>
  <si>
    <t>全くしていない</t>
  </si>
  <si>
    <t>している（計）</t>
  </si>
  <si>
    <t>していない（計）</t>
  </si>
  <si>
    <t>保Ｑ４（２）　運動・スポーツ活動状況　１父</t>
  </si>
  <si>
    <t>保Ｑ４（２）　運動・スポーツ活動状況　２母(SA)</t>
  </si>
  <si>
    <t>【母】</t>
  </si>
  <si>
    <t>保Ｑ４（２）　運動・スポーツ活動状況　２母</t>
  </si>
  <si>
    <t>保Ｑ５　スポーツの習いごとや学校の運動部等の月平均支出(SA)</t>
  </si>
  <si>
    <t>１，０００円未満</t>
  </si>
  <si>
    <t>１，０００～３，０００円未満</t>
  </si>
  <si>
    <t>３，０００～５，０００円未満</t>
  </si>
  <si>
    <t>５，０００～１万円未満</t>
  </si>
  <si>
    <t>１～２万円未満</t>
  </si>
  <si>
    <t>２～３万円未満</t>
  </si>
  <si>
    <t>３万円以上</t>
  </si>
  <si>
    <t>支出していない</t>
  </si>
  <si>
    <t>保Ｑ５　スポーツの習いごとや学校の運動部等の月平均支出</t>
  </si>
  <si>
    <t>保Ｑ６　対象の子どもは現在、運動部活動に加入しているか(SA)</t>
  </si>
  <si>
    <t>加入している</t>
  </si>
  <si>
    <t>加入していない</t>
  </si>
  <si>
    <t>保Ｑ６　対象の子どもは現在、運動部活動に加入しているか</t>
  </si>
  <si>
    <t>保Ｑ６ＳＱ１ー１　保護者として希望する子どもの活動日数：平日(SA)</t>
  </si>
  <si>
    <t>【運動部活動に加入している】</t>
  </si>
  <si>
    <t>０日</t>
  </si>
  <si>
    <t>保Ｑ６ＳＱ１ー１　保護者として希望する子どもの活動日数：平日</t>
  </si>
  <si>
    <t>保Ｑ６ＳＱ１ー１　保護者として希望する子どもの活動日数：休日(SA)</t>
  </si>
  <si>
    <t>保Ｑ６ＳＱ１ー１　保護者として希望する子どもの活動日数：休日</t>
  </si>
  <si>
    <t>保Ｑ６ＳＱ１ー２　保護者として希望する子どもの１日あたりの活動時間：平日(SA)</t>
  </si>
  <si>
    <t>保Ｑ６ＳＱ１ー２　保護者として希望する子どもの１日あたりの活動時間：平日</t>
  </si>
  <si>
    <t>保Ｑ６ＳＱ１ー２　保護者として希望する子どもの１日あたりの活動時間：休日(SA)</t>
  </si>
  <si>
    <t>保Ｑ６ＳＱ１ー２　保護者として希望する子どもの１日あたりの活動時間：休日</t>
  </si>
  <si>
    <t>保Ｑ６ＳＱ２　子どもの運動部活動で期待すること(MA)</t>
  </si>
  <si>
    <t>スポーツを楽しむ</t>
  </si>
  <si>
    <t>大会で良い成績を収める</t>
  </si>
  <si>
    <t>達成感を味わう</t>
  </si>
  <si>
    <t>からだを動かす</t>
  </si>
  <si>
    <t>体力をつける</t>
  </si>
  <si>
    <t>技術を身につける</t>
  </si>
  <si>
    <t>運動不足を解消する</t>
  </si>
  <si>
    <t>健康を保持・増進する</t>
  </si>
  <si>
    <t>チームワークを身につける</t>
  </si>
  <si>
    <t>目標を見つけてがんばる</t>
  </si>
  <si>
    <t>礼儀・マナーを身につける</t>
  </si>
  <si>
    <t>友達をつくる</t>
  </si>
  <si>
    <t>進学や就職に約立つ</t>
  </si>
  <si>
    <t>放課後の居場所</t>
  </si>
  <si>
    <t>コミュニケーション能力を身につける</t>
  </si>
  <si>
    <t>自分で考える力を身につける</t>
  </si>
  <si>
    <t>忍耐力をつける</t>
  </si>
  <si>
    <t>特に期待していることはない</t>
  </si>
  <si>
    <t>保Ｑ６ＳＱ２　子どもの運動部活動で期待すること</t>
  </si>
  <si>
    <t>保Ｑ７　今後、学校運動部活動を地域のスポーツクラブ等が担うようになることを知っているか(SA)</t>
  </si>
  <si>
    <t>内容までよく知っている</t>
  </si>
  <si>
    <t>概要は知っている</t>
  </si>
  <si>
    <t>聞いたことがある</t>
  </si>
  <si>
    <t>知らない</t>
  </si>
  <si>
    <t>保Ｑ７　今後、学校運動部活動を地域のスポーツクラブ等が担うようになることを知っているか</t>
  </si>
  <si>
    <t>保Ｑ８　休日の学校運動部活動を地域のスポーツクラブ等が担うことについての意見(SA)</t>
  </si>
  <si>
    <t>学校での活動が望ましい</t>
  </si>
  <si>
    <t>どちらかというと学校での活動が望ましい</t>
  </si>
  <si>
    <t>どちらともいえない</t>
  </si>
  <si>
    <t>どちらかというと地域での活動に移行したほうがよい</t>
  </si>
  <si>
    <t>地域での活動に移行したほうがよい</t>
  </si>
  <si>
    <t>保Ｑ８　休日の学校運動部活動を地域のスポーツクラブ等が担うことについての意見</t>
  </si>
  <si>
    <t>保Ｑ９　休日の学校運動部活動を地域のスポーツクラブ等が担うことになる場合、期待すること(MA)</t>
  </si>
  <si>
    <t>学校部活動にはない新たな種目の活動の実施</t>
  </si>
  <si>
    <t>今ある種目の活動の継続</t>
  </si>
  <si>
    <t>他校の生徒との交流</t>
  </si>
  <si>
    <t>多世代の地域住民との交流</t>
  </si>
  <si>
    <t>子どものレベルに合った活動の実施</t>
  </si>
  <si>
    <t>専門的な指導が受けられること</t>
  </si>
  <si>
    <t>スポーツ技術の向上</t>
  </si>
  <si>
    <t>設備の整った場所で練習できること</t>
  </si>
  <si>
    <t>教員の負担軽減につながること</t>
  </si>
  <si>
    <t>進学や就職に役立つこと</t>
  </si>
  <si>
    <t>保Ｑ９　休日の学校運動部活動を地域のスポーツクラブ等が担うことになる場合、期待すること</t>
  </si>
  <si>
    <t>保Ｑ１０　休日の学校運動部活動を地域のスポーツクラブ等が担うことになる場合、心配や不安に思うこと(MA)</t>
  </si>
  <si>
    <t>月謝や活動費など経済的負担</t>
  </si>
  <si>
    <t>送迎や練習サポートなど時間的負担</t>
  </si>
  <si>
    <t>指導者からの暴力や暴言などのハラスメント</t>
  </si>
  <si>
    <t>指導方法の変化や指導力の低下</t>
  </si>
  <si>
    <t>事故やトラブルが起きた時の責任の所在</t>
  </si>
  <si>
    <t>進学・就職など進路への影響</t>
  </si>
  <si>
    <t>子ども同士の人間関係への影響</t>
  </si>
  <si>
    <t>教職員との交流やコミュニケーションの減少</t>
  </si>
  <si>
    <t>希望する種目がなくなること</t>
  </si>
  <si>
    <t>地域移行の見通しがわからないこと</t>
  </si>
  <si>
    <t>特に心配や不安はない</t>
  </si>
  <si>
    <t>保Ｑ１０　休日の学校運動部活動を地域のスポーツクラブ等が担うことになる場合、心配や不安に思うこと</t>
  </si>
  <si>
    <t>保Ｑ１１　休日の学校運動部活動を地域のスポーツクラブ等が担うにあたり、自己負担が発生した場合の妥当な月謝（１ヵ月）(SA)</t>
  </si>
  <si>
    <t>保Ｑ１１　休日の学校運動部活動を地域のスポーツクラブ等が担うにあたり、自己負担が発生した場合の妥当な月謝（１ヵ月）</t>
  </si>
  <si>
    <t>保Ｑ１２　休日の学校運動部活動を地域のスポーツクラブ等が担うことになる場合、どのように関われるか(MA)</t>
  </si>
  <si>
    <t>練習場所までの送迎</t>
  </si>
  <si>
    <t>お弁当や飲み物の準備</t>
  </si>
  <si>
    <t>お茶当番や運営の手伝い</t>
  </si>
  <si>
    <t>指導や審判員の補助</t>
  </si>
  <si>
    <t>練習や試合の付き添い、見学</t>
  </si>
  <si>
    <t>関われそうにない</t>
  </si>
  <si>
    <t>保Ｑ１２　休日の学校運動部活動を地域のスポーツクラブ等が担うことになる場合、どのように関われるか</t>
  </si>
  <si>
    <t>保Ｑ１３　子どもは家族と運動・スポーツ・運動あそびをするか(SA)</t>
  </si>
  <si>
    <t>まったくしていない</t>
  </si>
  <si>
    <t>保Ｑ１３　子どもは家族と運動・スポーツ・運動あそびをするか</t>
  </si>
  <si>
    <t>保Ｑ１４　子どもに運動・スポーツ・運動あそびをすることをすすめているか(SA)</t>
  </si>
  <si>
    <t>よくすすめている</t>
  </si>
  <si>
    <t>時々すすめている</t>
  </si>
  <si>
    <t>ほとんどすすめない</t>
  </si>
  <si>
    <t>まったくすすめない</t>
  </si>
  <si>
    <t>すすめている（計）</t>
  </si>
  <si>
    <t>すすめない（計）</t>
  </si>
  <si>
    <t>保Ｑ１４　子どもに運動・スポーツ・運動あそびをすることをすすめているか</t>
  </si>
  <si>
    <t>保Ｑ１５　あなたの１週間の朝食摂取頻度(SA)</t>
  </si>
  <si>
    <t>週4～5日食べる</t>
  </si>
  <si>
    <t>週2～3日食べる</t>
  </si>
  <si>
    <t>保Ｑ１５　あなたの１週間の朝食摂取頻度</t>
  </si>
  <si>
    <t>保Ｑ１６－１　あなたの平日の就寝時刻(SA)</t>
  </si>
  <si>
    <t>保Ｑ１６－１　あなたの平日の就寝時刻</t>
  </si>
  <si>
    <t>保Ｑ１６－２　あなたの平日の起床時刻(SA)</t>
  </si>
  <si>
    <t>保Ｑ１６－２　あなたの平日の起床時刻</t>
  </si>
  <si>
    <t>保Ｑ１６－３　あなたの休日の就寝時刻(SA)</t>
  </si>
  <si>
    <t>保Ｑ１６－３　あなたの休日の就寝時刻</t>
  </si>
  <si>
    <t>保Ｑ１６－４　あなたの休日の起床時刻(SA)</t>
  </si>
  <si>
    <t>保Ｑ１６－４　あなたの休日の起床時刻</t>
  </si>
  <si>
    <t>保Ｑ１６　あなたの平日の睡眠時間(SA)</t>
  </si>
  <si>
    <t>保Ｑ１６　あなたの平日の睡眠時間</t>
  </si>
  <si>
    <t>保Ｑ１６　あなたの休日の睡眠時間(SA)</t>
  </si>
  <si>
    <t>保Ｑ１６　あなたの休日の睡眠時間</t>
  </si>
  <si>
    <t>保Ｑ１７　保護者（本人）の中学時代の運動部加入状況(SA)</t>
  </si>
  <si>
    <t>加入していた</t>
  </si>
  <si>
    <t>途中でやめた</t>
  </si>
  <si>
    <t>加入していなかった</t>
  </si>
  <si>
    <t>保Ｑ１７　保護者（本人）の中学時代の運動部加入状況</t>
  </si>
  <si>
    <t>保Ｑ１７　保護者（本人）の高校時代の運動部加入状況(SA)</t>
  </si>
  <si>
    <t>保Ｑ１７　保護者（本人）の高校時代の運動部加入状況</t>
  </si>
  <si>
    <t>保Ｑ１７　保護者（配偶者）の中学時代の運動部加入状況(SA)</t>
  </si>
  <si>
    <t>【配偶者はいない以外】</t>
  </si>
  <si>
    <t>保Ｑ１７　保護者（配偶者）の高校時代の運動部加入状況(SA)</t>
  </si>
  <si>
    <t>保Ｑ１７　保護者（配偶者）の高校時代の運動部加入状況</t>
  </si>
  <si>
    <t>保Ｑ１７　保護者（配偶者）の中学時代の運動部加入状況（全数）(SA)</t>
  </si>
  <si>
    <t>保Ｑ１７　保護者（配偶者）の中学時代の運動部加入状況（全数）</t>
  </si>
  <si>
    <t>保Ｑ１７　保護者（配偶者）の高校時代の運動部加入状況（全数）(SA)</t>
  </si>
  <si>
    <t>保Ｑ１７　保護者（配偶者）の高校時代の運動部加入状況（全数）</t>
  </si>
  <si>
    <t>保Ｑ１８　最終学歴　回答者(SA)</t>
  </si>
  <si>
    <t>大学院</t>
  </si>
  <si>
    <t>答えたくない</t>
  </si>
  <si>
    <t>保Ｑ１８　最終学歴　回答者</t>
  </si>
  <si>
    <t>保Ｑ１８　最終学歴　配偶者(SA)</t>
  </si>
  <si>
    <t>保Ｑ１８　最終学歴　配偶者</t>
  </si>
  <si>
    <t>保Ｑ１９　世帯年収（税込）(SA)</t>
  </si>
  <si>
    <t>２００万円未満</t>
  </si>
  <si>
    <t>２００～３００万円未満</t>
  </si>
  <si>
    <t>３００～４００万円未満</t>
  </si>
  <si>
    <t>４００～５００万円未満</t>
  </si>
  <si>
    <t>５００～６００万円未満</t>
  </si>
  <si>
    <t>６００～７００万円未満</t>
  </si>
  <si>
    <t>７００～８００万円未満</t>
  </si>
  <si>
    <t>８００～９００万円未満</t>
  </si>
  <si>
    <t>９００～１，０００万円未満</t>
  </si>
  <si>
    <t>１，０００万円以上</t>
  </si>
  <si>
    <t>保Ｑ１９　世帯年収（税込）</t>
  </si>
  <si>
    <t>都道府県(SA)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</si>
  <si>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</si>
  <si>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</si>
  <si>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</si>
  <si>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</si>
  <si>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</si>
  <si>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</si>
  <si>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</si>
  <si>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</si>
  <si>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</si>
  <si>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</si>
  <si>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</si>
  <si>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</si>
  <si>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</si>
  <si>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</si>
  <si>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</si>
  <si>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</si>
  <si>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</si>
  <si>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</si>
  <si>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</si>
  <si>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</si>
  <si>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</si>
  <si>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</si>
  <si>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</si>
  <si>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</si>
  <si>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</si>
  <si>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</si>
  <si>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</si>
  <si>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</si>
  <si>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</si>
  <si>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</si>
  <si>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</si>
  <si>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</si>
  <si>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</si>
  <si>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</si>
  <si>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</si>
  <si>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</si>
  <si>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</si>
  <si>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</si>
  <si>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</si>
  <si>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</si>
  <si>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</si>
  <si>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</si>
  <si>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</si>
  <si>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</si>
  <si>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</si>
  <si>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</si>
  <si>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</si>
  <si>
    <t>【中高在学中&amp;学校の運動部活動加入者】</t>
    <rPh sb="7" eb="9">
      <t>ガッコウ</t>
    </rPh>
    <rPh sb="10" eb="15">
      <t>ウンドウブカツドウ</t>
    </rPh>
    <rPh sb="15" eb="18">
      <t>カニュウシャ</t>
    </rPh>
    <phoneticPr fontId="5"/>
  </si>
  <si>
    <t>-</t>
    <phoneticPr fontId="5"/>
  </si>
  <si>
    <t>【中高在学中&amp;学校の運動部活動】</t>
    <phoneticPr fontId="5"/>
  </si>
  <si>
    <t>【中高在校中&amp;学校の運動部活動＆土日活動有】</t>
    <phoneticPr fontId="5"/>
  </si>
  <si>
    <t>平日（問１４の回答）と同じ種目</t>
  </si>
  <si>
    <t>平日（問１４の回答）と違う種目</t>
  </si>
  <si>
    <t>１日以上2日未満</t>
    <rPh sb="2" eb="4">
      <t>イジョウ</t>
    </rPh>
    <rPh sb="5" eb="6">
      <t>ニチ</t>
    </rPh>
    <rPh sb="6" eb="8">
      <t>ミマン</t>
    </rPh>
    <phoneticPr fontId="5"/>
  </si>
  <si>
    <t>三苫　薫</t>
    <phoneticPr fontId="5"/>
  </si>
  <si>
    <t>９０～１１９分以内</t>
    <phoneticPr fontId="5"/>
  </si>
  <si>
    <t>N</t>
    <phoneticPr fontId="5"/>
  </si>
  <si>
    <t>２４時台以降</t>
    <phoneticPr fontId="5"/>
  </si>
  <si>
    <t>１９時台以前</t>
    <phoneticPr fontId="5"/>
  </si>
  <si>
    <t>保Ｑ１７　保護者（配偶者）の中学時代の運動部加入状況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</si>
</sst>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0"/>
    <numFmt numFmtId="177" formatCode="###,###,##0"/>
    <numFmt numFmtId="178" formatCode="###,###,##0.0"/>
    <numFmt numFmtId="179" formatCode="#,###,##0.0"/>
    <numFmt numFmtId="180" formatCode="0.0"/>
    <numFmt numFmtId="181" formatCode="0.0%"/>
  </numFmts>
  <fonts count="9">
    <font>
      <sz val="11"/>
      <color theme="1"/>
      <name val="游ゴシック"/>
      <family val="2"/>
      <scheme val="minor"/>
    </font>
    <font>
      <b/>
      <sz val="9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Meiryo UI"/>
      <family val="3"/>
      <charset val="128"/>
    </font>
    <font>
      <b/>
      <sz val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178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176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77" fontId="2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8" fontId="1" fillId="0" borderId="3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176" fontId="2" fillId="0" borderId="9" xfId="0" applyNumberFormat="1" applyFont="1" applyBorder="1" applyAlignment="1">
      <alignment vertical="center"/>
    </xf>
    <xf numFmtId="177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77" fontId="2" fillId="0" borderId="11" xfId="0" applyNumberFormat="1" applyFont="1" applyBorder="1" applyAlignment="1">
      <alignment vertical="center"/>
    </xf>
    <xf numFmtId="178" fontId="1" fillId="0" borderId="8" xfId="0" applyNumberFormat="1" applyFont="1" applyBorder="1" applyAlignment="1">
      <alignment vertical="center"/>
    </xf>
    <xf numFmtId="179" fontId="1" fillId="0" borderId="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179" fontId="1" fillId="0" borderId="8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2" borderId="9" xfId="0" applyFont="1" applyFill="1" applyBorder="1"/>
    <xf numFmtId="0" fontId="2" fillId="2" borderId="9" xfId="0" applyFont="1" applyFill="1" applyBorder="1" applyAlignment="1">
      <alignment vertical="center"/>
    </xf>
    <xf numFmtId="0" fontId="2" fillId="0" borderId="0" xfId="0" applyFont="1"/>
    <xf numFmtId="0" fontId="4" fillId="0" borderId="9" xfId="0" applyFont="1" applyBorder="1" applyAlignment="1">
      <alignment vertical="center" wrapText="1"/>
    </xf>
    <xf numFmtId="180" fontId="2" fillId="0" borderId="0" xfId="0" applyNumberFormat="1" applyFont="1"/>
    <xf numFmtId="178" fontId="2" fillId="0" borderId="0" xfId="0" applyNumberFormat="1" applyFont="1"/>
    <xf numFmtId="177" fontId="2" fillId="0" borderId="0" xfId="0" applyNumberFormat="1" applyFont="1" applyAlignment="1">
      <alignment horizontal="right" vertical="center"/>
    </xf>
    <xf numFmtId="178" fontId="1" fillId="0" borderId="0" xfId="0" applyNumberFormat="1" applyFont="1" applyAlignment="1">
      <alignment horizontal="right" vertical="center"/>
    </xf>
    <xf numFmtId="181" fontId="2" fillId="0" borderId="0" xfId="1" applyNumberFormat="1" applyFont="1" applyAlignment="1"/>
    <xf numFmtId="180" fontId="2" fillId="0" borderId="0" xfId="1" applyNumberFormat="1" applyFont="1" applyAlignment="1"/>
    <xf numFmtId="0" fontId="7" fillId="0" borderId="0" xfId="0" applyFont="1"/>
    <xf numFmtId="176" fontId="7" fillId="0" borderId="2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177" fontId="7" fillId="0" borderId="10" xfId="0" applyNumberFormat="1" applyFont="1" applyBorder="1" applyAlignment="1">
      <alignment vertical="center"/>
    </xf>
    <xf numFmtId="178" fontId="8" fillId="0" borderId="1" xfId="0" applyNumberFormat="1" applyFont="1" applyBorder="1" applyAlignment="1">
      <alignment vertical="center"/>
    </xf>
    <xf numFmtId="0" fontId="7" fillId="0" borderId="10" xfId="0" applyFont="1" applyBorder="1" applyAlignment="1">
      <alignment horizontal="right" vertical="center"/>
    </xf>
    <xf numFmtId="179" fontId="8" fillId="0" borderId="1" xfId="0" applyNumberFormat="1" applyFont="1" applyBorder="1" applyAlignment="1">
      <alignment vertical="center"/>
    </xf>
    <xf numFmtId="176" fontId="7" fillId="0" borderId="4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0" fontId="7" fillId="0" borderId="11" xfId="0" applyFont="1" applyBorder="1" applyAlignment="1">
      <alignment horizontal="right" vertical="center"/>
    </xf>
    <xf numFmtId="179" fontId="8" fillId="0" borderId="8" xfId="0" applyNumberFormat="1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2">
    <cellStyle name="パーセント" xfId="1" builtinId="5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6"/>
  <sheetViews>
    <sheetView tabSelected="1" workbookViewId="0">
      <pane ySplit="5" topLeftCell="A6" activePane="bottomLeft" state="frozen"/>
      <selection activeCell="A6" sqref="A6"/>
      <selection pane="bottomLeft"/>
    </sheetView>
  </sheetViews>
  <sheetFormatPr defaultColWidth="8.8984375" defaultRowHeight="12.6"/>
  <cols>
    <col min="1" max="1" width="3.59765625" style="30" customWidth="1"/>
    <col min="2" max="2" width="5.59765625" style="30" customWidth="1"/>
    <col min="3" max="3" width="6.59765625" style="30" customWidth="1"/>
    <col min="4" max="4" width="26.59765625" style="30" customWidth="1"/>
    <col min="5" max="5" width="7.59765625" style="30" customWidth="1"/>
    <col min="6" max="6" width="32.3984375" style="30" customWidth="1"/>
    <col min="7" max="7" width="26.59765625" style="30" customWidth="1"/>
    <col min="8" max="16384" width="8.8984375" style="30"/>
  </cols>
  <sheetData>
    <row r="1" spans="2:7">
      <c r="B1" s="2"/>
    </row>
    <row r="2" spans="2:7">
      <c r="B2" s="2" t="s">
        <v>0</v>
      </c>
    </row>
    <row r="5" spans="2:7">
      <c r="B5" s="29" t="s">
        <v>1</v>
      </c>
      <c r="C5" s="29" t="s">
        <v>4</v>
      </c>
      <c r="D5" s="29" t="s">
        <v>5</v>
      </c>
      <c r="E5" s="28" t="s">
        <v>6</v>
      </c>
      <c r="F5" s="28" t="s">
        <v>7</v>
      </c>
      <c r="G5" s="28" t="s">
        <v>8</v>
      </c>
    </row>
    <row r="6" spans="2:7">
      <c r="B6" s="27">
        <v>1</v>
      </c>
      <c r="C6" s="31" t="str">
        <f xml:space="preserve"> HYPERLINK("#NP!B6:F18", "NP(1)")</f>
        <v>NP(1)</v>
      </c>
      <c r="D6" s="27" t="s">
        <v>20</v>
      </c>
      <c r="E6" s="27" t="s">
        <v>21</v>
      </c>
      <c r="F6" s="27"/>
      <c r="G6" s="27"/>
    </row>
    <row r="7" spans="2:7">
      <c r="B7" s="27">
        <v>2</v>
      </c>
      <c r="C7" s="31" t="str">
        <f xml:space="preserve"> HYPERLINK("#NP!B21:F32", "NP(2)")</f>
        <v>NP(2)</v>
      </c>
      <c r="D7" s="27" t="s">
        <v>30</v>
      </c>
      <c r="E7" s="27" t="s">
        <v>31</v>
      </c>
      <c r="F7" s="27"/>
      <c r="G7" s="27"/>
    </row>
    <row r="8" spans="2:7">
      <c r="B8" s="27">
        <v>3</v>
      </c>
      <c r="C8" s="31" t="str">
        <f xml:space="preserve"> HYPERLINK("#NP!B35:F49", "NP(3)")</f>
        <v>NP(3)</v>
      </c>
      <c r="D8" s="27" t="s">
        <v>43</v>
      </c>
      <c r="E8" s="27" t="s">
        <v>21</v>
      </c>
      <c r="F8" s="27"/>
      <c r="G8" s="27"/>
    </row>
    <row r="9" spans="2:7">
      <c r="B9" s="27">
        <v>4</v>
      </c>
      <c r="C9" s="31" t="str">
        <f xml:space="preserve"> HYPERLINK("#NP!B52:F68", "NP(4)")</f>
        <v>NP(4)</v>
      </c>
      <c r="D9" s="27" t="s">
        <v>57</v>
      </c>
      <c r="E9" s="27" t="s">
        <v>21</v>
      </c>
      <c r="F9" s="27"/>
      <c r="G9" s="27"/>
    </row>
    <row r="10" spans="2:7">
      <c r="B10" s="27">
        <v>5</v>
      </c>
      <c r="C10" s="31" t="str">
        <f xml:space="preserve"> HYPERLINK("#NP!B71:F77", "NP(5)")</f>
        <v>NP(5)</v>
      </c>
      <c r="D10" s="27" t="s">
        <v>61</v>
      </c>
      <c r="E10" s="27" t="s">
        <v>21</v>
      </c>
      <c r="F10" s="27"/>
      <c r="G10" s="27"/>
    </row>
    <row r="11" spans="2:7">
      <c r="B11" s="27">
        <v>6</v>
      </c>
      <c r="C11" s="31" t="str">
        <f xml:space="preserve"> HYPERLINK("#NP!B80:F92", "NP(6)")</f>
        <v>NP(6)</v>
      </c>
      <c r="D11" s="27" t="s">
        <v>71</v>
      </c>
      <c r="E11" s="27" t="s">
        <v>21</v>
      </c>
      <c r="F11" s="27"/>
      <c r="G11" s="27"/>
    </row>
    <row r="12" spans="2:7">
      <c r="B12" s="27">
        <v>7</v>
      </c>
      <c r="C12" s="31" t="str">
        <f xml:space="preserve"> HYPERLINK("#NP!B95:F104", "NP(7)")</f>
        <v>NP(7)</v>
      </c>
      <c r="D12" s="27" t="s">
        <v>79</v>
      </c>
      <c r="E12" s="27" t="s">
        <v>21</v>
      </c>
      <c r="F12" s="27" t="s">
        <v>73</v>
      </c>
      <c r="G12" s="27"/>
    </row>
    <row r="13" spans="2:7">
      <c r="B13" s="27">
        <v>8</v>
      </c>
      <c r="C13" s="31" t="str">
        <f xml:space="preserve"> HYPERLINK("#NP!B107:F117", "NP(8)")</f>
        <v>NP(8)</v>
      </c>
      <c r="D13" s="27" t="s">
        <v>89</v>
      </c>
      <c r="E13" s="27" t="s">
        <v>21</v>
      </c>
      <c r="F13" s="27" t="s">
        <v>81</v>
      </c>
      <c r="G13" s="27"/>
    </row>
    <row r="14" spans="2:7">
      <c r="B14" s="27">
        <v>9</v>
      </c>
      <c r="C14" s="31" t="str">
        <f xml:space="preserve"> HYPERLINK("#NP!B120:F129", "NP(9)")</f>
        <v>NP(9)</v>
      </c>
      <c r="D14" s="27" t="s">
        <v>96</v>
      </c>
      <c r="E14" s="27" t="s">
        <v>21</v>
      </c>
      <c r="F14" s="27" t="s">
        <v>81</v>
      </c>
      <c r="G14" s="27"/>
    </row>
    <row r="15" spans="2:7">
      <c r="B15" s="27">
        <v>10</v>
      </c>
      <c r="C15" s="31" t="str">
        <f xml:space="preserve"> HYPERLINK("#NP!B132:F154", "NP(10)")</f>
        <v>NP(10)</v>
      </c>
      <c r="D15" s="27" t="s">
        <v>100</v>
      </c>
      <c r="E15" s="27" t="s">
        <v>31</v>
      </c>
      <c r="F15" s="27"/>
      <c r="G15" s="27"/>
    </row>
    <row r="16" spans="2:7">
      <c r="B16" s="27">
        <v>11</v>
      </c>
      <c r="C16" s="31" t="str">
        <f xml:space="preserve"> HYPERLINK("#NP!B157:F185", "NP(11)")</f>
        <v>NP(11)</v>
      </c>
      <c r="D16" s="27" t="s">
        <v>106</v>
      </c>
      <c r="E16" s="27" t="s">
        <v>31</v>
      </c>
      <c r="F16" s="27"/>
      <c r="G16" s="27" t="s">
        <v>81</v>
      </c>
    </row>
    <row r="17" spans="2:7">
      <c r="B17" s="27">
        <v>12</v>
      </c>
      <c r="C17" s="31" t="str">
        <f xml:space="preserve"> HYPERLINK("#NP!B188:F198", "NP(12)")</f>
        <v>NP(12)</v>
      </c>
      <c r="D17" s="27" t="s">
        <v>114</v>
      </c>
      <c r="E17" s="27" t="s">
        <v>21</v>
      </c>
      <c r="F17" s="27"/>
      <c r="G17" s="27"/>
    </row>
    <row r="18" spans="2:7">
      <c r="B18" s="27">
        <v>13</v>
      </c>
      <c r="C18" s="31" t="str">
        <f xml:space="preserve"> HYPERLINK("#NP!B201:F219", "NP(13)")</f>
        <v>NP(13)</v>
      </c>
      <c r="D18" s="27" t="s">
        <v>116</v>
      </c>
      <c r="E18" s="27" t="s">
        <v>31</v>
      </c>
      <c r="F18" s="27"/>
      <c r="G18" s="27"/>
    </row>
    <row r="19" spans="2:7" ht="25.2">
      <c r="B19" s="27">
        <v>14</v>
      </c>
      <c r="C19" s="31" t="str">
        <f xml:space="preserve"> HYPERLINK("#NP!B222:F357", "NP(14)")</f>
        <v>NP(14)</v>
      </c>
      <c r="D19" s="27" t="s">
        <v>248</v>
      </c>
      <c r="E19" s="27" t="s">
        <v>31</v>
      </c>
      <c r="F19" s="27"/>
      <c r="G19" s="27"/>
    </row>
    <row r="20" spans="2:7">
      <c r="B20" s="27">
        <v>15</v>
      </c>
      <c r="C20" s="31" t="str">
        <f xml:space="preserve"> HYPERLINK("#NP!B360:F376", "NP(15)")</f>
        <v>NP(15)</v>
      </c>
      <c r="D20" s="27" t="s">
        <v>261</v>
      </c>
      <c r="E20" s="27" t="s">
        <v>21</v>
      </c>
      <c r="F20" s="27"/>
      <c r="G20" s="27"/>
    </row>
    <row r="21" spans="2:7">
      <c r="B21" s="27">
        <v>16</v>
      </c>
      <c r="C21" s="31" t="str">
        <f xml:space="preserve"> HYPERLINK("#NP!B379:F390", "NP(16)")</f>
        <v>NP(16)</v>
      </c>
      <c r="D21" s="27" t="s">
        <v>267</v>
      </c>
      <c r="E21" s="27" t="s">
        <v>21</v>
      </c>
      <c r="F21" s="27"/>
      <c r="G21" s="27"/>
    </row>
    <row r="22" spans="2:7" ht="25.2">
      <c r="B22" s="27">
        <v>17</v>
      </c>
      <c r="C22" s="31" t="str">
        <f xml:space="preserve"> HYPERLINK("#NP!B393:F424", "NP(17)")</f>
        <v>NP(17)</v>
      </c>
      <c r="D22" s="27" t="s">
        <v>295</v>
      </c>
      <c r="E22" s="27" t="s">
        <v>31</v>
      </c>
      <c r="F22" s="27" t="s">
        <v>269</v>
      </c>
      <c r="G22" s="27"/>
    </row>
    <row r="23" spans="2:7" ht="25.2">
      <c r="B23" s="27">
        <v>18</v>
      </c>
      <c r="C23" s="31" t="str">
        <f xml:space="preserve"> HYPERLINK("#NP!B427:F452", "NP(18)")</f>
        <v>NP(18)</v>
      </c>
      <c r="D23" s="27" t="s">
        <v>317</v>
      </c>
      <c r="E23" s="27" t="s">
        <v>31</v>
      </c>
      <c r="F23" s="27" t="s">
        <v>297</v>
      </c>
      <c r="G23" s="27"/>
    </row>
    <row r="24" spans="2:7" ht="25.2">
      <c r="B24" s="27">
        <v>19</v>
      </c>
      <c r="C24" s="31" t="str">
        <f xml:space="preserve"> HYPERLINK("#NP!B455:F470", "NP(19)")</f>
        <v>NP(19)</v>
      </c>
      <c r="D24" s="27" t="s">
        <v>328</v>
      </c>
      <c r="E24" s="27" t="s">
        <v>21</v>
      </c>
      <c r="F24" s="27"/>
      <c r="G24" s="27"/>
    </row>
    <row r="25" spans="2:7" ht="25.2">
      <c r="B25" s="27">
        <v>20</v>
      </c>
      <c r="C25" s="31" t="str">
        <f xml:space="preserve"> HYPERLINK("#NP!B473:F480", "NP(20)")</f>
        <v>NP(20)</v>
      </c>
      <c r="D25" s="27" t="s">
        <v>332</v>
      </c>
      <c r="E25" s="27" t="s">
        <v>21</v>
      </c>
      <c r="F25" s="27"/>
      <c r="G25" s="27"/>
    </row>
    <row r="26" spans="2:7">
      <c r="B26" s="27">
        <v>21</v>
      </c>
      <c r="C26" s="31" t="str">
        <f xml:space="preserve"> HYPERLINK("#NP!B483:F568", "NP(21)")</f>
        <v>NP(21)</v>
      </c>
      <c r="D26" s="27" t="s">
        <v>414</v>
      </c>
      <c r="E26" s="27" t="s">
        <v>31</v>
      </c>
      <c r="F26" s="27" t="s">
        <v>334</v>
      </c>
      <c r="G26" s="27"/>
    </row>
    <row r="27" spans="2:7" ht="25.2">
      <c r="B27" s="27">
        <v>22</v>
      </c>
      <c r="C27" s="31" t="str">
        <f xml:space="preserve"> HYPERLINK("#NP!B571:F660", "NP(22)")</f>
        <v>NP(22)</v>
      </c>
      <c r="D27" s="27" t="s">
        <v>464</v>
      </c>
      <c r="E27" s="27" t="s">
        <v>31</v>
      </c>
      <c r="F27" s="27"/>
      <c r="G27" s="27"/>
    </row>
    <row r="28" spans="2:7" ht="25.2">
      <c r="B28" s="27">
        <v>23</v>
      </c>
      <c r="C28" s="31" t="str">
        <f xml:space="preserve"> HYPERLINK("#NP!B663:F753", "NP(23)")</f>
        <v>NP(23)</v>
      </c>
      <c r="D28" s="27" t="s">
        <v>466</v>
      </c>
      <c r="E28" s="27" t="s">
        <v>31</v>
      </c>
      <c r="F28" s="27"/>
      <c r="G28" s="27"/>
    </row>
    <row r="29" spans="2:7" ht="25.2">
      <c r="B29" s="27">
        <v>24</v>
      </c>
      <c r="C29" s="31" t="str">
        <f xml:space="preserve"> HYPERLINK("#NP!B756:F763", "NP(24)")</f>
        <v>NP(24)</v>
      </c>
      <c r="D29" s="27" t="s">
        <v>468</v>
      </c>
      <c r="E29" s="27" t="s">
        <v>21</v>
      </c>
      <c r="F29" s="27"/>
      <c r="G29" s="27"/>
    </row>
    <row r="30" spans="2:7">
      <c r="B30" s="27">
        <v>25</v>
      </c>
      <c r="C30" s="31" t="str">
        <f xml:space="preserve"> HYPERLINK("#NP!B766:F784", "NP(25)")</f>
        <v>NP(25)</v>
      </c>
      <c r="D30" s="27" t="s">
        <v>482</v>
      </c>
      <c r="E30" s="27" t="s">
        <v>31</v>
      </c>
      <c r="F30" s="27" t="s">
        <v>470</v>
      </c>
      <c r="G30" s="27"/>
    </row>
    <row r="31" spans="2:7">
      <c r="B31" s="27">
        <v>26</v>
      </c>
      <c r="C31" s="31" t="str">
        <f xml:space="preserve"> HYPERLINK("#NP!B787:F812", "NP(26)")</f>
        <v>NP(26)</v>
      </c>
      <c r="D31" s="27" t="s">
        <v>502</v>
      </c>
      <c r="E31" s="27" t="s">
        <v>31</v>
      </c>
      <c r="F31" s="27" t="s">
        <v>470</v>
      </c>
      <c r="G31" s="27"/>
    </row>
    <row r="32" spans="2:7">
      <c r="B32" s="27">
        <v>27</v>
      </c>
      <c r="C32" s="31" t="str">
        <f xml:space="preserve"> HYPERLINK("#NP!B815:F826", "NP(27)")</f>
        <v>NP(27)</v>
      </c>
      <c r="D32" s="27" t="s">
        <v>510</v>
      </c>
      <c r="E32" s="27" t="s">
        <v>21</v>
      </c>
      <c r="F32" s="27" t="s">
        <v>470</v>
      </c>
      <c r="G32" s="27"/>
    </row>
    <row r="33" spans="2:7" ht="25.2">
      <c r="B33" s="27">
        <v>28</v>
      </c>
      <c r="C33" s="31" t="str">
        <f xml:space="preserve"> HYPERLINK("#NP!B829:F841", "NP(28)")</f>
        <v>NP(28)</v>
      </c>
      <c r="D33" s="27" t="s">
        <v>519</v>
      </c>
      <c r="E33" s="27" t="s">
        <v>21</v>
      </c>
      <c r="F33" s="27"/>
      <c r="G33" s="27"/>
    </row>
    <row r="34" spans="2:7" ht="25.2">
      <c r="B34" s="27">
        <v>29</v>
      </c>
      <c r="C34" s="31" t="str">
        <f xml:space="preserve"> HYPERLINK("#NP!B844:F859", "NP(29)")</f>
        <v>NP(29)</v>
      </c>
      <c r="D34" s="27" t="s">
        <v>530</v>
      </c>
      <c r="E34" s="27" t="s">
        <v>31</v>
      </c>
      <c r="F34" s="27"/>
      <c r="G34" s="27"/>
    </row>
    <row r="35" spans="2:7" ht="25.2">
      <c r="B35" s="27">
        <v>30</v>
      </c>
      <c r="C35" s="31" t="str">
        <f xml:space="preserve"> HYPERLINK("#NP!B862:F870", "NP(30)")</f>
        <v>NP(30)</v>
      </c>
      <c r="D35" s="27" t="s">
        <v>535</v>
      </c>
      <c r="E35" s="27" t="s">
        <v>21</v>
      </c>
      <c r="F35" s="27" t="s">
        <v>532</v>
      </c>
      <c r="G35" s="27"/>
    </row>
    <row r="36" spans="2:7" ht="37.799999999999997">
      <c r="B36" s="27">
        <v>31</v>
      </c>
      <c r="C36" s="31" t="str">
        <f xml:space="preserve"> HYPERLINK("#NP!B873:F887", "NP(31)")</f>
        <v>NP(31)</v>
      </c>
      <c r="D36" s="27" t="s">
        <v>545</v>
      </c>
      <c r="E36" s="27" t="s">
        <v>21</v>
      </c>
      <c r="F36" s="27" t="s">
        <v>532</v>
      </c>
      <c r="G36" s="27"/>
    </row>
    <row r="37" spans="2:7" ht="25.2">
      <c r="B37" s="27">
        <v>32</v>
      </c>
      <c r="C37" s="31" t="str">
        <f xml:space="preserve"> HYPERLINK("#NP!B890:F1025", "NP(32)")</f>
        <v>NP(32)</v>
      </c>
      <c r="D37" s="27" t="s">
        <v>547</v>
      </c>
      <c r="E37" s="27" t="s">
        <v>31</v>
      </c>
      <c r="F37" s="27" t="s">
        <v>1702</v>
      </c>
      <c r="G37" s="27"/>
    </row>
    <row r="38" spans="2:7" ht="25.2">
      <c r="B38" s="27">
        <v>33</v>
      </c>
      <c r="C38" s="31" t="str">
        <f xml:space="preserve"> HYPERLINK("#NP!B1028:F1042", "NP(33)")</f>
        <v>NP(33)</v>
      </c>
      <c r="D38" s="27" t="s">
        <v>557</v>
      </c>
      <c r="E38" s="27" t="s">
        <v>21</v>
      </c>
      <c r="F38" s="27" t="s">
        <v>1702</v>
      </c>
      <c r="G38" s="27"/>
    </row>
    <row r="39" spans="2:7" ht="25.2">
      <c r="B39" s="27">
        <v>34</v>
      </c>
      <c r="C39" s="31" t="str">
        <f xml:space="preserve"> HYPERLINK("#NP!B1045:F1060", "NP(34)")</f>
        <v>NP(34)</v>
      </c>
      <c r="D39" s="27" t="s">
        <v>568</v>
      </c>
      <c r="E39" s="27" t="s">
        <v>21</v>
      </c>
      <c r="F39" s="27" t="s">
        <v>1702</v>
      </c>
      <c r="G39" s="27"/>
    </row>
    <row r="40" spans="2:7">
      <c r="B40" s="27">
        <v>35</v>
      </c>
      <c r="C40" s="31" t="str">
        <f xml:space="preserve"> HYPERLINK("#NP!B1063:F1147", "NP(35)")</f>
        <v>NP(35)</v>
      </c>
      <c r="D40" s="27" t="s">
        <v>648</v>
      </c>
      <c r="E40" s="27" t="s">
        <v>21</v>
      </c>
      <c r="F40" s="27" t="s">
        <v>1702</v>
      </c>
      <c r="G40" s="27"/>
    </row>
    <row r="41" spans="2:7" ht="25.2">
      <c r="B41" s="27">
        <v>36</v>
      </c>
      <c r="C41" s="31" t="str">
        <f xml:space="preserve"> HYPERLINK("#NP!B1150:F1158", "NP(36)")</f>
        <v>NP(36)</v>
      </c>
      <c r="D41" s="27" t="s">
        <v>653</v>
      </c>
      <c r="E41" s="27" t="s">
        <v>21</v>
      </c>
      <c r="F41" s="27" t="s">
        <v>1702</v>
      </c>
      <c r="G41" s="27"/>
    </row>
    <row r="42" spans="2:7">
      <c r="B42" s="27">
        <v>37</v>
      </c>
      <c r="C42" s="31" t="str">
        <f xml:space="preserve"> HYPERLINK("#NP!B1161:F1295", "NP(37)")</f>
        <v>NP(37)</v>
      </c>
      <c r="D42" s="27" t="s">
        <v>656</v>
      </c>
      <c r="E42" s="27" t="s">
        <v>21</v>
      </c>
      <c r="F42" s="27" t="s">
        <v>1703</v>
      </c>
      <c r="G42" s="27"/>
    </row>
    <row r="43" spans="2:7" ht="25.2">
      <c r="B43" s="27">
        <v>38</v>
      </c>
      <c r="C43" s="31" t="str">
        <f xml:space="preserve"> HYPERLINK("#NP!B1298:F1313", "NP(38)")</f>
        <v>NP(38)</v>
      </c>
      <c r="D43" s="27" t="s">
        <v>658</v>
      </c>
      <c r="E43" s="27" t="s">
        <v>21</v>
      </c>
      <c r="F43" s="27" t="s">
        <v>1703</v>
      </c>
      <c r="G43" s="27"/>
    </row>
    <row r="44" spans="2:7" ht="25.2">
      <c r="B44" s="27">
        <v>39</v>
      </c>
      <c r="C44" s="31" t="str">
        <f xml:space="preserve"> HYPERLINK("#NP!B1316:F1503", "NP(39)")</f>
        <v>NP(39)</v>
      </c>
      <c r="D44" s="27" t="s">
        <v>713</v>
      </c>
      <c r="E44" s="27" t="s">
        <v>21</v>
      </c>
      <c r="F44" s="27"/>
      <c r="G44" s="27" t="s">
        <v>655</v>
      </c>
    </row>
    <row r="45" spans="2:7">
      <c r="B45" s="27">
        <v>40</v>
      </c>
      <c r="C45" s="31" t="str">
        <f xml:space="preserve"> HYPERLINK("#NP!B1506:F1590", "NP(40)")</f>
        <v>NP(40)</v>
      </c>
      <c r="D45" s="27" t="s">
        <v>715</v>
      </c>
      <c r="E45" s="27" t="s">
        <v>21</v>
      </c>
      <c r="F45" s="27" t="s">
        <v>1703</v>
      </c>
      <c r="G45" s="27"/>
    </row>
    <row r="46" spans="2:7">
      <c r="B46" s="27">
        <v>41</v>
      </c>
      <c r="C46" s="31" t="str">
        <f xml:space="preserve"> HYPERLINK("#NP!B1593:F1602", "NP(41)")</f>
        <v>NP(41)</v>
      </c>
      <c r="D46" s="27" t="s">
        <v>719</v>
      </c>
      <c r="E46" s="27" t="s">
        <v>21</v>
      </c>
      <c r="F46" s="27" t="s">
        <v>1703</v>
      </c>
      <c r="G46" s="27"/>
    </row>
    <row r="47" spans="2:7">
      <c r="B47" s="27">
        <v>42</v>
      </c>
      <c r="C47" s="31" t="str">
        <f xml:space="preserve"> HYPERLINK("#NP!B1605:F1614", "NP(42)")</f>
        <v>NP(42)</v>
      </c>
      <c r="D47" s="27" t="s">
        <v>724</v>
      </c>
      <c r="E47" s="27" t="s">
        <v>31</v>
      </c>
      <c r="F47" s="27" t="s">
        <v>1703</v>
      </c>
      <c r="G47" s="27"/>
    </row>
    <row r="48" spans="2:7" ht="25.2">
      <c r="B48" s="27">
        <v>43</v>
      </c>
      <c r="C48" s="31" t="str">
        <f xml:space="preserve"> HYPERLINK("#NP!B1617:F1631", "NP(43)")</f>
        <v>NP(43)</v>
      </c>
      <c r="D48" s="27" t="s">
        <v>727</v>
      </c>
      <c r="E48" s="27" t="s">
        <v>21</v>
      </c>
      <c r="F48" s="27" t="s">
        <v>1700</v>
      </c>
      <c r="G48" s="27"/>
    </row>
    <row r="49" spans="2:7" ht="25.2">
      <c r="B49" s="27">
        <v>44</v>
      </c>
      <c r="C49" s="31" t="str">
        <f xml:space="preserve"> HYPERLINK("#NP!B1634:F1648", "NP(44)")</f>
        <v>NP(44)</v>
      </c>
      <c r="D49" s="27" t="s">
        <v>729</v>
      </c>
      <c r="E49" s="27" t="s">
        <v>21</v>
      </c>
      <c r="F49" s="27" t="s">
        <v>1700</v>
      </c>
      <c r="G49" s="27"/>
    </row>
    <row r="50" spans="2:7" ht="25.2">
      <c r="B50" s="27">
        <v>45</v>
      </c>
      <c r="C50" s="31" t="str">
        <f xml:space="preserve"> HYPERLINK("#NP!B1651:F1666", "NP(45)")</f>
        <v>NP(45)</v>
      </c>
      <c r="D50" s="27" t="s">
        <v>731</v>
      </c>
      <c r="E50" s="27" t="s">
        <v>21</v>
      </c>
      <c r="F50" s="27" t="s">
        <v>1700</v>
      </c>
      <c r="G50" s="27"/>
    </row>
    <row r="51" spans="2:7" ht="25.2">
      <c r="B51" s="27">
        <v>46</v>
      </c>
      <c r="C51" s="31" t="str">
        <f xml:space="preserve"> HYPERLINK("#NP!B1669:F1684", "NP(46)")</f>
        <v>NP(46)</v>
      </c>
      <c r="D51" s="27" t="s">
        <v>733</v>
      </c>
      <c r="E51" s="27" t="s">
        <v>21</v>
      </c>
      <c r="F51" s="27" t="s">
        <v>1700</v>
      </c>
      <c r="G51" s="27"/>
    </row>
    <row r="52" spans="2:7" ht="25.2">
      <c r="B52" s="27">
        <v>47</v>
      </c>
      <c r="C52" s="31" t="str">
        <f xml:space="preserve"> HYPERLINK("#NP!B1687:F1705", "NP(47)")</f>
        <v>NP(47)</v>
      </c>
      <c r="D52" s="27" t="s">
        <v>747</v>
      </c>
      <c r="E52" s="27" t="s">
        <v>31</v>
      </c>
      <c r="F52" s="27" t="s">
        <v>1700</v>
      </c>
      <c r="G52" s="27"/>
    </row>
    <row r="53" spans="2:7" ht="25.2">
      <c r="B53" s="27">
        <v>48</v>
      </c>
      <c r="C53" s="31" t="str">
        <f xml:space="preserve"> HYPERLINK("#NP!B1708:F1725", "NP(48)")</f>
        <v>NP(48)</v>
      </c>
      <c r="D53" s="27" t="s">
        <v>760</v>
      </c>
      <c r="E53" s="27" t="s">
        <v>31</v>
      </c>
      <c r="F53" s="27" t="s">
        <v>1700</v>
      </c>
      <c r="G53" s="27"/>
    </row>
    <row r="54" spans="2:7" ht="25.2">
      <c r="B54" s="27">
        <v>49</v>
      </c>
      <c r="C54" s="31" t="str">
        <f xml:space="preserve"> HYPERLINK("#NP!B1728:F1744", "NP(49)")</f>
        <v>NP(49)</v>
      </c>
      <c r="D54" s="27" t="s">
        <v>772</v>
      </c>
      <c r="E54" s="27" t="s">
        <v>31</v>
      </c>
      <c r="F54" s="27" t="s">
        <v>1700</v>
      </c>
      <c r="G54" s="27"/>
    </row>
    <row r="55" spans="2:7" ht="25.2">
      <c r="B55" s="27">
        <v>50</v>
      </c>
      <c r="C55" s="31" t="str">
        <f xml:space="preserve"> HYPERLINK("#NP!B1747:F1758", "NP(50)")</f>
        <v>NP(50)</v>
      </c>
      <c r="D55" s="27" t="s">
        <v>780</v>
      </c>
      <c r="E55" s="27" t="s">
        <v>21</v>
      </c>
      <c r="F55" s="27"/>
      <c r="G55" s="27"/>
    </row>
    <row r="56" spans="2:7">
      <c r="B56" s="27">
        <v>51</v>
      </c>
      <c r="C56" s="31" t="str">
        <f xml:space="preserve"> HYPERLINK("#NP!B1761:F2224", "NP(51)")</f>
        <v>NP(51)</v>
      </c>
      <c r="D56" s="27" t="s">
        <v>1238</v>
      </c>
      <c r="E56" s="27" t="s">
        <v>21</v>
      </c>
      <c r="F56" s="27"/>
      <c r="G56" s="27"/>
    </row>
    <row r="57" spans="2:7" ht="25.2">
      <c r="B57" s="27">
        <v>52</v>
      </c>
      <c r="C57" s="31" t="str">
        <f xml:space="preserve"> HYPERLINK("#NP!B2227:F2240", "NP(52)")</f>
        <v>NP(52)</v>
      </c>
      <c r="D57" s="27" t="s">
        <v>1247</v>
      </c>
      <c r="E57" s="27" t="s">
        <v>21</v>
      </c>
      <c r="F57" s="27"/>
      <c r="G57" s="27"/>
    </row>
    <row r="58" spans="2:7" ht="25.2">
      <c r="B58" s="27">
        <v>53</v>
      </c>
      <c r="C58" s="31" t="str">
        <f xml:space="preserve"> HYPERLINK("#NP!B2243:F2256", "NP(53)")</f>
        <v>NP(53)</v>
      </c>
      <c r="D58" s="27" t="s">
        <v>1249</v>
      </c>
      <c r="E58" s="27" t="s">
        <v>21</v>
      </c>
      <c r="F58" s="27"/>
      <c r="G58" s="27"/>
    </row>
    <row r="59" spans="2:7" ht="25.2">
      <c r="B59" s="27">
        <v>54</v>
      </c>
      <c r="C59" s="31" t="str">
        <f xml:space="preserve"> HYPERLINK("#NP!B2259:F2272", "NP(54)")</f>
        <v>NP(54)</v>
      </c>
      <c r="D59" s="27" t="s">
        <v>1251</v>
      </c>
      <c r="E59" s="27" t="s">
        <v>21</v>
      </c>
      <c r="F59" s="27"/>
      <c r="G59" s="27"/>
    </row>
    <row r="60" spans="2:7" ht="25.2">
      <c r="B60" s="27">
        <v>55</v>
      </c>
      <c r="C60" s="31" t="str">
        <f xml:space="preserve"> HYPERLINK("#NP!B2275:F2288", "NP(55)")</f>
        <v>NP(55)</v>
      </c>
      <c r="D60" s="27" t="s">
        <v>1253</v>
      </c>
      <c r="E60" s="27" t="s">
        <v>21</v>
      </c>
      <c r="F60" s="27"/>
      <c r="G60" s="27"/>
    </row>
    <row r="61" spans="2:7" ht="25.2">
      <c r="B61" s="27">
        <v>56</v>
      </c>
      <c r="C61" s="31" t="str">
        <f xml:space="preserve"> HYPERLINK("#NP!B2291:F2304", "NP(56)")</f>
        <v>NP(56)</v>
      </c>
      <c r="D61" s="27" t="s">
        <v>1255</v>
      </c>
      <c r="E61" s="27" t="s">
        <v>21</v>
      </c>
      <c r="F61" s="27"/>
      <c r="G61" s="27"/>
    </row>
    <row r="62" spans="2:7">
      <c r="B62" s="27">
        <v>57</v>
      </c>
      <c r="C62" s="31" t="str">
        <f xml:space="preserve"> HYPERLINK("#NP!B2307:F2318", "NP(57)")</f>
        <v>NP(57)</v>
      </c>
      <c r="D62" s="27" t="s">
        <v>1263</v>
      </c>
      <c r="E62" s="27" t="s">
        <v>21</v>
      </c>
      <c r="F62" s="27"/>
      <c r="G62" s="27"/>
    </row>
    <row r="63" spans="2:7">
      <c r="B63" s="27">
        <v>58</v>
      </c>
      <c r="C63" s="31" t="str">
        <f xml:space="preserve"> HYPERLINK("#NP!B2321:F2332", "NP(58)")</f>
        <v>NP(58)</v>
      </c>
      <c r="D63" s="27" t="s">
        <v>1271</v>
      </c>
      <c r="E63" s="27" t="s">
        <v>21</v>
      </c>
      <c r="F63" s="27"/>
      <c r="G63" s="27"/>
    </row>
    <row r="64" spans="2:7">
      <c r="B64" s="27">
        <v>59</v>
      </c>
      <c r="C64" s="31" t="str">
        <f xml:space="preserve"> HYPERLINK("#NP!B2335:F2346", "NP(59)")</f>
        <v>NP(59)</v>
      </c>
      <c r="D64" s="27" t="s">
        <v>1279</v>
      </c>
      <c r="E64" s="27" t="s">
        <v>21</v>
      </c>
      <c r="F64" s="27"/>
      <c r="G64" s="27"/>
    </row>
    <row r="65" spans="2:7">
      <c r="B65" s="27">
        <v>60</v>
      </c>
      <c r="C65" s="31" t="str">
        <f xml:space="preserve"> HYPERLINK("#NP!B2349:F2360", "NP(60)")</f>
        <v>NP(60)</v>
      </c>
      <c r="D65" s="27" t="s">
        <v>1288</v>
      </c>
      <c r="E65" s="27" t="s">
        <v>21</v>
      </c>
      <c r="F65" s="27" t="s">
        <v>1281</v>
      </c>
      <c r="G65" s="27"/>
    </row>
    <row r="66" spans="2:7">
      <c r="B66" s="27">
        <v>61</v>
      </c>
      <c r="C66" s="31" t="str">
        <f xml:space="preserve"> HYPERLINK("#NP!B2363:F2373", "NP(61)")</f>
        <v>NP(61)</v>
      </c>
      <c r="D66" s="27" t="s">
        <v>1295</v>
      </c>
      <c r="E66" s="27" t="s">
        <v>21</v>
      </c>
      <c r="F66" s="27"/>
      <c r="G66" s="27"/>
    </row>
    <row r="67" spans="2:7">
      <c r="B67" s="27">
        <v>62</v>
      </c>
      <c r="C67" s="31" t="str">
        <f xml:space="preserve"> HYPERLINK("#NP!B2376:F2387", "NP(62)")</f>
        <v>NP(62)</v>
      </c>
      <c r="D67" s="27" t="s">
        <v>1302</v>
      </c>
      <c r="E67" s="27" t="s">
        <v>31</v>
      </c>
      <c r="F67" s="27"/>
      <c r="G67" s="27"/>
    </row>
    <row r="68" spans="2:7">
      <c r="B68" s="27">
        <v>63</v>
      </c>
      <c r="C68" s="31" t="str">
        <f xml:space="preserve"> HYPERLINK("#NP!B2390:F2404", "NP(63)")</f>
        <v>NP(63)</v>
      </c>
      <c r="D68" s="27" t="s">
        <v>1305</v>
      </c>
      <c r="E68" s="27" t="s">
        <v>21</v>
      </c>
      <c r="F68" s="27" t="s">
        <v>1304</v>
      </c>
      <c r="G68" s="27"/>
    </row>
    <row r="69" spans="2:7">
      <c r="B69" s="27">
        <v>64</v>
      </c>
      <c r="C69" s="31" t="str">
        <f xml:space="preserve"> HYPERLINK("#NP!B2407:F2421", "NP(64)")</f>
        <v>NP(64)</v>
      </c>
      <c r="D69" s="27" t="s">
        <v>1315</v>
      </c>
      <c r="E69" s="27" t="s">
        <v>21</v>
      </c>
      <c r="F69" s="27" t="s">
        <v>1304</v>
      </c>
      <c r="G69" s="27"/>
    </row>
    <row r="70" spans="2:7" ht="25.2">
      <c r="B70" s="27">
        <v>65</v>
      </c>
      <c r="C70" s="31" t="str">
        <f xml:space="preserve"> HYPERLINK("#NP!B2424:F2438", "NP(65)")</f>
        <v>NP(65)</v>
      </c>
      <c r="D70" s="27" t="s">
        <v>1318</v>
      </c>
      <c r="E70" s="27" t="s">
        <v>21</v>
      </c>
      <c r="F70" s="27" t="s">
        <v>1317</v>
      </c>
      <c r="G70" s="27"/>
    </row>
    <row r="71" spans="2:7">
      <c r="B71" s="27">
        <v>66</v>
      </c>
      <c r="C71" s="31" t="str">
        <f xml:space="preserve"> HYPERLINK("#NP!B2441:F2455", "NP(66)")</f>
        <v>NP(66)</v>
      </c>
      <c r="D71" s="27" t="s">
        <v>1320</v>
      </c>
      <c r="E71" s="27" t="s">
        <v>21</v>
      </c>
      <c r="F71" s="27" t="s">
        <v>1317</v>
      </c>
      <c r="G71" s="27"/>
    </row>
    <row r="72" spans="2:7" ht="25.2">
      <c r="B72" s="27">
        <v>67</v>
      </c>
      <c r="C72" s="31" t="str">
        <f xml:space="preserve"> HYPERLINK("#NP!B2458:F2472", "NP(67)")</f>
        <v>NP(67)</v>
      </c>
      <c r="D72" s="27" t="s">
        <v>1323</v>
      </c>
      <c r="E72" s="27" t="s">
        <v>21</v>
      </c>
      <c r="F72" s="27" t="s">
        <v>1322</v>
      </c>
      <c r="G72" s="27"/>
    </row>
    <row r="73" spans="2:7">
      <c r="B73" s="27">
        <v>68</v>
      </c>
      <c r="C73" s="31" t="str">
        <f xml:space="preserve"> HYPERLINK("#NP!B2475:F2489", "NP(68)")</f>
        <v>NP(68)</v>
      </c>
      <c r="D73" s="27" t="s">
        <v>1325</v>
      </c>
      <c r="E73" s="27" t="s">
        <v>21</v>
      </c>
      <c r="F73" s="27" t="s">
        <v>1322</v>
      </c>
      <c r="G73" s="27"/>
    </row>
    <row r="74" spans="2:7" ht="25.2">
      <c r="B74" s="27">
        <v>69</v>
      </c>
      <c r="C74" s="31" t="str">
        <f xml:space="preserve"> HYPERLINK("#NP!B2492:F2506", "NP(69)")</f>
        <v>NP(69)</v>
      </c>
      <c r="D74" s="27" t="s">
        <v>1328</v>
      </c>
      <c r="E74" s="27" t="s">
        <v>21</v>
      </c>
      <c r="F74" s="27" t="s">
        <v>1327</v>
      </c>
      <c r="G74" s="27"/>
    </row>
    <row r="75" spans="2:7">
      <c r="B75" s="27">
        <v>70</v>
      </c>
      <c r="C75" s="31" t="str">
        <f xml:space="preserve"> HYPERLINK("#NP!B2509:F2523", "NP(70)")</f>
        <v>NP(70)</v>
      </c>
      <c r="D75" s="27" t="s">
        <v>1330</v>
      </c>
      <c r="E75" s="27" t="s">
        <v>21</v>
      </c>
      <c r="F75" s="27" t="s">
        <v>1327</v>
      </c>
      <c r="G75" s="27"/>
    </row>
    <row r="76" spans="2:7">
      <c r="B76" s="27">
        <v>71</v>
      </c>
      <c r="C76" s="31" t="str">
        <f xml:space="preserve"> HYPERLINK("#NP!B2526:F2540", "NP(71)")</f>
        <v>NP(71)</v>
      </c>
      <c r="D76" s="27" t="s">
        <v>1333</v>
      </c>
      <c r="E76" s="27" t="s">
        <v>21</v>
      </c>
      <c r="F76" s="27" t="s">
        <v>1332</v>
      </c>
      <c r="G76" s="27"/>
    </row>
    <row r="77" spans="2:7">
      <c r="B77" s="27">
        <v>72</v>
      </c>
      <c r="C77" s="31" t="str">
        <f xml:space="preserve"> HYPERLINK("#NP!B2543:F2556", "NP(72)")</f>
        <v>NP(72)</v>
      </c>
      <c r="D77" s="27" t="s">
        <v>1342</v>
      </c>
      <c r="E77" s="27" t="s">
        <v>21</v>
      </c>
      <c r="F77" s="27"/>
      <c r="G77" s="27"/>
    </row>
    <row r="78" spans="2:7">
      <c r="B78" s="27">
        <v>73</v>
      </c>
      <c r="C78" s="31" t="str">
        <f xml:space="preserve"> HYPERLINK("#NP!B2559:F2571", "NP(73)")</f>
        <v>NP(73)</v>
      </c>
      <c r="D78" s="27" t="s">
        <v>1349</v>
      </c>
      <c r="E78" s="27" t="s">
        <v>21</v>
      </c>
      <c r="F78" s="27"/>
      <c r="G78" s="27"/>
    </row>
    <row r="79" spans="2:7">
      <c r="B79" s="27">
        <v>74</v>
      </c>
      <c r="C79" s="31" t="str">
        <f xml:space="preserve"> HYPERLINK("#NP!B2574:F2587", "NP(74)")</f>
        <v>NP(74)</v>
      </c>
      <c r="D79" s="27" t="s">
        <v>1351</v>
      </c>
      <c r="E79" s="27" t="s">
        <v>21</v>
      </c>
      <c r="F79" s="27"/>
      <c r="G79" s="27"/>
    </row>
    <row r="80" spans="2:7">
      <c r="B80" s="27">
        <v>75</v>
      </c>
      <c r="C80" s="31" t="str">
        <f xml:space="preserve"> HYPERLINK("#NP!B2590:F2602", "NP(75)")</f>
        <v>NP(75)</v>
      </c>
      <c r="D80" s="27" t="s">
        <v>1353</v>
      </c>
      <c r="E80" s="27" t="s">
        <v>21</v>
      </c>
      <c r="F80" s="27"/>
      <c r="G80" s="27"/>
    </row>
    <row r="81" spans="2:7">
      <c r="B81" s="27">
        <v>76</v>
      </c>
      <c r="C81" s="31" t="str">
        <f xml:space="preserve"> HYPERLINK("#NP!B2605:F2618", "NP(76)")</f>
        <v>NP(76)</v>
      </c>
      <c r="D81" s="27" t="s">
        <v>1361</v>
      </c>
      <c r="E81" s="27" t="s">
        <v>21</v>
      </c>
      <c r="F81" s="27"/>
      <c r="G81" s="27"/>
    </row>
    <row r="82" spans="2:7">
      <c r="B82" s="27">
        <v>77</v>
      </c>
      <c r="C82" s="31" t="str">
        <f xml:space="preserve"> HYPERLINK("#NP!B2621:F2634", "NP(77)")</f>
        <v>NP(77)</v>
      </c>
      <c r="D82" s="27" t="s">
        <v>1363</v>
      </c>
      <c r="E82" s="27" t="s">
        <v>21</v>
      </c>
      <c r="F82" s="27"/>
      <c r="G82" s="27"/>
    </row>
    <row r="83" spans="2:7" ht="25.2">
      <c r="B83" s="27">
        <v>78</v>
      </c>
      <c r="C83" s="31" t="str">
        <f xml:space="preserve"> HYPERLINK("#NP!B2637:F2650", "NP(78)")</f>
        <v>NP(78)</v>
      </c>
      <c r="D83" s="27" t="s">
        <v>1372</v>
      </c>
      <c r="E83" s="27" t="s">
        <v>21</v>
      </c>
      <c r="F83" s="27"/>
      <c r="G83" s="27"/>
    </row>
    <row r="84" spans="2:7" ht="25.2">
      <c r="B84" s="27">
        <v>79</v>
      </c>
      <c r="C84" s="31" t="str">
        <f xml:space="preserve"> HYPERLINK("#NP!B2653:F2666", "NP(79)")</f>
        <v>NP(79)</v>
      </c>
      <c r="D84" s="27" t="s">
        <v>1374</v>
      </c>
      <c r="E84" s="27" t="s">
        <v>21</v>
      </c>
      <c r="F84" s="27"/>
      <c r="G84" s="27"/>
    </row>
    <row r="85" spans="2:7" ht="25.2">
      <c r="B85" s="27">
        <v>80</v>
      </c>
      <c r="C85" s="31" t="str">
        <f xml:space="preserve"> HYPERLINK("#NP!B2669:F2676", "NP(80)")</f>
        <v>NP(80)</v>
      </c>
      <c r="D85" s="27" t="s">
        <v>1378</v>
      </c>
      <c r="E85" s="27" t="s">
        <v>21</v>
      </c>
      <c r="F85" s="27"/>
      <c r="G85" s="27"/>
    </row>
    <row r="86" spans="2:7">
      <c r="B86" s="27">
        <v>81</v>
      </c>
      <c r="C86" s="31" t="str">
        <f xml:space="preserve"> HYPERLINK("#NP!B2679:F2693", "NP(81)")</f>
        <v>NP(81)</v>
      </c>
      <c r="D86" s="27" t="s">
        <v>1381</v>
      </c>
      <c r="E86" s="27" t="s">
        <v>21</v>
      </c>
      <c r="F86" s="27" t="s">
        <v>1380</v>
      </c>
      <c r="G86" s="27"/>
    </row>
    <row r="87" spans="2:7">
      <c r="B87" s="27">
        <v>82</v>
      </c>
      <c r="C87" s="31" t="str">
        <f xml:space="preserve"> HYPERLINK("#NP!B2696:F2709", "NP(82)")</f>
        <v>NP(82)</v>
      </c>
      <c r="D87" s="27" t="s">
        <v>1383</v>
      </c>
      <c r="E87" s="27" t="s">
        <v>21</v>
      </c>
      <c r="F87" s="27" t="s">
        <v>1380</v>
      </c>
      <c r="G87" s="27"/>
    </row>
    <row r="88" spans="2:7">
      <c r="B88" s="27">
        <v>83</v>
      </c>
      <c r="C88" s="31" t="str">
        <f xml:space="preserve"> HYPERLINK("#NP!B2712:F2726", "NP(83)")</f>
        <v>NP(83)</v>
      </c>
      <c r="D88" s="27" t="s">
        <v>1393</v>
      </c>
      <c r="E88" s="27" t="s">
        <v>21</v>
      </c>
      <c r="F88" s="27"/>
      <c r="G88" s="27"/>
    </row>
    <row r="89" spans="2:7">
      <c r="B89" s="27">
        <v>84</v>
      </c>
      <c r="C89" s="31" t="str">
        <f xml:space="preserve"> HYPERLINK("#NP!B2729:F2743", "NP(84)")</f>
        <v>NP(84)</v>
      </c>
      <c r="D89" s="27" t="s">
        <v>1403</v>
      </c>
      <c r="E89" s="27" t="s">
        <v>21</v>
      </c>
      <c r="F89" s="27"/>
      <c r="G89" s="27"/>
    </row>
    <row r="90" spans="2:7">
      <c r="B90" s="27">
        <v>85</v>
      </c>
      <c r="C90" s="31" t="str">
        <f xml:space="preserve"> HYPERLINK("#NP!B2746:F2771", "NP(85)")</f>
        <v>NP(85)</v>
      </c>
      <c r="D90" s="27" t="s">
        <v>1424</v>
      </c>
      <c r="E90" s="27" t="s">
        <v>21</v>
      </c>
      <c r="F90" s="27"/>
      <c r="G90" s="27"/>
    </row>
    <row r="91" spans="2:7">
      <c r="B91" s="27">
        <v>86</v>
      </c>
      <c r="C91" s="31" t="str">
        <f xml:space="preserve"> HYPERLINK("#NP!B2774:F2783", "NP(86)")</f>
        <v>NP(86)</v>
      </c>
      <c r="D91" s="27" t="s">
        <v>1430</v>
      </c>
      <c r="E91" s="27" t="s">
        <v>21</v>
      </c>
      <c r="F91" s="27"/>
      <c r="G91" s="27"/>
    </row>
    <row r="92" spans="2:7">
      <c r="B92" s="27">
        <v>87</v>
      </c>
      <c r="C92" s="31" t="str">
        <f xml:space="preserve"> HYPERLINK("#NP!B2786:F2802", "NP(87)")</f>
        <v>NP(87)</v>
      </c>
      <c r="D92" s="27" t="s">
        <v>1441</v>
      </c>
      <c r="E92" s="27" t="s">
        <v>21</v>
      </c>
      <c r="F92" s="27"/>
      <c r="G92" s="27"/>
    </row>
    <row r="93" spans="2:7">
      <c r="B93" s="27">
        <v>88</v>
      </c>
      <c r="C93" s="31" t="str">
        <f xml:space="preserve"> HYPERLINK("#NP!B2805:F2822", "NP(88)")</f>
        <v>NP(88)</v>
      </c>
      <c r="D93" s="27" t="s">
        <v>1444</v>
      </c>
      <c r="E93" s="27" t="s">
        <v>21</v>
      </c>
      <c r="F93" s="27"/>
      <c r="G93" s="27"/>
    </row>
    <row r="94" spans="2:7">
      <c r="B94" s="27">
        <v>89</v>
      </c>
      <c r="C94" s="31" t="str">
        <f xml:space="preserve"> HYPERLINK("#NP!B2825:F2843", "NP(89)")</f>
        <v>NP(89)</v>
      </c>
      <c r="D94" s="27" t="s">
        <v>1458</v>
      </c>
      <c r="E94" s="27" t="s">
        <v>21</v>
      </c>
      <c r="F94" s="27"/>
      <c r="G94" s="27"/>
    </row>
    <row r="95" spans="2:7">
      <c r="B95" s="27">
        <v>90</v>
      </c>
      <c r="C95" s="31" t="str">
        <f xml:space="preserve"> HYPERLINK("#NP!B2846:F2872", "NP(90)")</f>
        <v>NP(90)</v>
      </c>
      <c r="D95" s="27" t="s">
        <v>1460</v>
      </c>
      <c r="E95" s="27" t="s">
        <v>31</v>
      </c>
      <c r="F95" s="27"/>
      <c r="G95" s="27"/>
    </row>
    <row r="96" spans="2:7">
      <c r="B96" s="27">
        <v>91</v>
      </c>
      <c r="C96" s="31" t="str">
        <f xml:space="preserve"> HYPERLINK("#NP!B2875:F2883", "NP(91)")</f>
        <v>NP(91)</v>
      </c>
      <c r="D96" s="27" t="s">
        <v>1464</v>
      </c>
      <c r="E96" s="27" t="s">
        <v>31</v>
      </c>
      <c r="F96" s="27"/>
      <c r="G96" s="27"/>
    </row>
    <row r="97" spans="2:7">
      <c r="B97" s="27">
        <v>92</v>
      </c>
      <c r="C97" s="31" t="str">
        <f xml:space="preserve"> HYPERLINK("#NP!B2886:F2916", "NP(92)")</f>
        <v>NP(92)</v>
      </c>
      <c r="D97" s="27" t="s">
        <v>1471</v>
      </c>
      <c r="E97" s="27" t="s">
        <v>31</v>
      </c>
      <c r="F97" s="27"/>
      <c r="G97" s="27"/>
    </row>
    <row r="98" spans="2:7">
      <c r="B98" s="27">
        <v>93</v>
      </c>
      <c r="C98" s="31" t="str">
        <f xml:space="preserve"> HYPERLINK("#NP!B2919:F2928", "NP(93)")</f>
        <v>NP(93)</v>
      </c>
      <c r="D98" s="27" t="s">
        <v>1474</v>
      </c>
      <c r="E98" s="27" t="s">
        <v>31</v>
      </c>
      <c r="F98" s="27" t="s">
        <v>1473</v>
      </c>
      <c r="G98" s="27"/>
    </row>
    <row r="99" spans="2:7">
      <c r="B99" s="27">
        <v>94</v>
      </c>
      <c r="C99" s="31" t="str">
        <f xml:space="preserve"> HYPERLINK("#NP!B2931:F2943", "NP(94)")</f>
        <v>NP(94)</v>
      </c>
      <c r="D99" s="27" t="s">
        <v>1478</v>
      </c>
      <c r="E99" s="27" t="s">
        <v>21</v>
      </c>
      <c r="F99" s="27" t="s">
        <v>1476</v>
      </c>
      <c r="G99" s="27"/>
    </row>
    <row r="100" spans="2:7">
      <c r="B100" s="27">
        <v>95</v>
      </c>
      <c r="C100" s="31" t="str">
        <f xml:space="preserve"> HYPERLINK("#NP!B2946:F2958", "NP(95)")</f>
        <v>NP(95)</v>
      </c>
      <c r="D100" s="27" t="s">
        <v>1481</v>
      </c>
      <c r="E100" s="27" t="s">
        <v>21</v>
      </c>
      <c r="F100" s="27" t="s">
        <v>1480</v>
      </c>
      <c r="G100" s="27"/>
    </row>
    <row r="101" spans="2:7">
      <c r="B101" s="27">
        <v>96</v>
      </c>
      <c r="C101" s="31" t="str">
        <f xml:space="preserve"> HYPERLINK("#NP!B2961:F2973", "NP(96)")</f>
        <v>NP(96)</v>
      </c>
      <c r="D101" s="27" t="s">
        <v>1484</v>
      </c>
      <c r="E101" s="27" t="s">
        <v>21</v>
      </c>
      <c r="F101" s="27" t="s">
        <v>1483</v>
      </c>
      <c r="G101" s="27"/>
    </row>
    <row r="102" spans="2:7">
      <c r="B102" s="27">
        <v>97</v>
      </c>
      <c r="C102" s="31" t="str">
        <f xml:space="preserve"> HYPERLINK("#NP!B2976:F2988", "NP(97)")</f>
        <v>NP(97)</v>
      </c>
      <c r="D102" s="27" t="s">
        <v>1487</v>
      </c>
      <c r="E102" s="27" t="s">
        <v>21</v>
      </c>
      <c r="F102" s="27" t="s">
        <v>1486</v>
      </c>
      <c r="G102" s="27"/>
    </row>
    <row r="103" spans="2:7" ht="25.2">
      <c r="B103" s="27">
        <v>98</v>
      </c>
      <c r="C103" s="31" t="str">
        <f xml:space="preserve"> HYPERLINK("#NP!B2991:F3002", "NP(98)")</f>
        <v>NP(98)</v>
      </c>
      <c r="D103" s="27" t="s">
        <v>1496</v>
      </c>
      <c r="E103" s="27" t="s">
        <v>21</v>
      </c>
      <c r="F103" s="27" t="s">
        <v>1489</v>
      </c>
      <c r="G103" s="27"/>
    </row>
    <row r="104" spans="2:7" ht="25.2">
      <c r="B104" s="27">
        <v>99</v>
      </c>
      <c r="C104" s="31" t="str">
        <f xml:space="preserve"> HYPERLINK("#NP!B3005:F3016", "NP(99)")</f>
        <v>NP(99)</v>
      </c>
      <c r="D104" s="27" t="s">
        <v>1499</v>
      </c>
      <c r="E104" s="27" t="s">
        <v>21</v>
      </c>
      <c r="F104" s="27" t="s">
        <v>1498</v>
      </c>
      <c r="G104" s="27"/>
    </row>
    <row r="105" spans="2:7" ht="25.2">
      <c r="B105" s="27">
        <v>100</v>
      </c>
      <c r="C105" s="31" t="str">
        <f xml:space="preserve"> HYPERLINK("#NP!B3019:F3033", "NP(100)")</f>
        <v>NP(100)</v>
      </c>
      <c r="D105" s="27" t="s">
        <v>1509</v>
      </c>
      <c r="E105" s="27" t="s">
        <v>21</v>
      </c>
      <c r="F105" s="27"/>
      <c r="G105" s="27"/>
    </row>
    <row r="106" spans="2:7" ht="25.2">
      <c r="B106" s="27">
        <v>101</v>
      </c>
      <c r="C106" s="31" t="str">
        <f xml:space="preserve"> HYPERLINK("#NP!B3036:F3043", "NP(101)")</f>
        <v>NP(101)</v>
      </c>
      <c r="D106" s="27" t="s">
        <v>1513</v>
      </c>
      <c r="E106" s="27" t="s">
        <v>21</v>
      </c>
      <c r="F106" s="27"/>
      <c r="G106" s="27"/>
    </row>
    <row r="107" spans="2:7" ht="25.2">
      <c r="B107" s="27">
        <v>102</v>
      </c>
      <c r="C107" s="31" t="str">
        <f xml:space="preserve"> HYPERLINK("#NP!B3046:F3060", "NP(102)")</f>
        <v>NP(102)</v>
      </c>
      <c r="D107" s="27" t="s">
        <v>1517</v>
      </c>
      <c r="E107" s="27" t="s">
        <v>21</v>
      </c>
      <c r="F107" s="27" t="s">
        <v>1515</v>
      </c>
      <c r="G107" s="27"/>
    </row>
    <row r="108" spans="2:7" ht="25.2">
      <c r="B108" s="27">
        <v>103</v>
      </c>
      <c r="C108" s="31" t="str">
        <f xml:space="preserve"> HYPERLINK("#NP!B3063:F3073", "NP(103)")</f>
        <v>NP(103)</v>
      </c>
      <c r="D108" s="27" t="s">
        <v>1519</v>
      </c>
      <c r="E108" s="27" t="s">
        <v>21</v>
      </c>
      <c r="F108" s="27" t="s">
        <v>1515</v>
      </c>
      <c r="G108" s="27"/>
    </row>
    <row r="109" spans="2:7" ht="25.2">
      <c r="B109" s="27">
        <v>104</v>
      </c>
      <c r="C109" s="31" t="str">
        <f xml:space="preserve"> HYPERLINK("#NP!B3076:F3091", "NP(104)")</f>
        <v>NP(104)</v>
      </c>
      <c r="D109" s="27" t="s">
        <v>1521</v>
      </c>
      <c r="E109" s="27" t="s">
        <v>21</v>
      </c>
      <c r="F109" s="27" t="s">
        <v>1515</v>
      </c>
      <c r="G109" s="27"/>
    </row>
    <row r="110" spans="2:7" ht="25.2">
      <c r="B110" s="27">
        <v>105</v>
      </c>
      <c r="C110" s="31" t="str">
        <f xml:space="preserve"> HYPERLINK("#NP!B3094:F3109", "NP(105)")</f>
        <v>NP(105)</v>
      </c>
      <c r="D110" s="27" t="s">
        <v>1523</v>
      </c>
      <c r="E110" s="27" t="s">
        <v>21</v>
      </c>
      <c r="F110" s="27" t="s">
        <v>1515</v>
      </c>
      <c r="G110" s="27"/>
    </row>
    <row r="111" spans="2:7" ht="25.2">
      <c r="B111" s="27">
        <v>106</v>
      </c>
      <c r="C111" s="31" t="str">
        <f xml:space="preserve"> HYPERLINK("#NP!B3112:F3136", "NP(106)")</f>
        <v>NP(106)</v>
      </c>
      <c r="D111" s="27" t="s">
        <v>1543</v>
      </c>
      <c r="E111" s="27" t="s">
        <v>31</v>
      </c>
      <c r="F111" s="27" t="s">
        <v>1515</v>
      </c>
      <c r="G111" s="27"/>
    </row>
    <row r="112" spans="2:7" ht="37.799999999999997">
      <c r="B112" s="27">
        <v>107</v>
      </c>
      <c r="C112" s="31" t="str">
        <f xml:space="preserve"> HYPERLINK("#NP!B3139:F3148", "NP(107)")</f>
        <v>NP(107)</v>
      </c>
      <c r="D112" s="27" t="s">
        <v>1549</v>
      </c>
      <c r="E112" s="27" t="s">
        <v>21</v>
      </c>
      <c r="F112" s="27"/>
      <c r="G112" s="27"/>
    </row>
    <row r="113" spans="2:7" ht="25.2">
      <c r="B113" s="27">
        <v>108</v>
      </c>
      <c r="C113" s="31" t="str">
        <f xml:space="preserve"> HYPERLINK("#NP!B3151:F3161", "NP(108)")</f>
        <v>NP(108)</v>
      </c>
      <c r="D113" s="27" t="s">
        <v>1556</v>
      </c>
      <c r="E113" s="27" t="s">
        <v>21</v>
      </c>
      <c r="F113" s="27"/>
      <c r="G113" s="27"/>
    </row>
    <row r="114" spans="2:7" ht="37.799999999999997">
      <c r="B114" s="27">
        <v>109</v>
      </c>
      <c r="C114" s="31" t="str">
        <f xml:space="preserve"> HYPERLINK("#NP!B3164:F3181", "NP(109)")</f>
        <v>NP(109)</v>
      </c>
      <c r="D114" s="27" t="s">
        <v>1568</v>
      </c>
      <c r="E114" s="27" t="s">
        <v>31</v>
      </c>
      <c r="F114" s="27"/>
      <c r="G114" s="27"/>
    </row>
    <row r="115" spans="2:7" ht="37.799999999999997">
      <c r="B115" s="27">
        <v>110</v>
      </c>
      <c r="C115" s="31" t="str">
        <f xml:space="preserve"> HYPERLINK("#NP!B3184:F3201", "NP(110)")</f>
        <v>NP(110)</v>
      </c>
      <c r="D115" s="27" t="s">
        <v>1581</v>
      </c>
      <c r="E115" s="27" t="s">
        <v>31</v>
      </c>
      <c r="F115" s="27"/>
      <c r="G115" s="27"/>
    </row>
    <row r="116" spans="2:7" ht="37.799999999999997">
      <c r="B116" s="27">
        <v>111</v>
      </c>
      <c r="C116" s="31" t="str">
        <f xml:space="preserve"> HYPERLINK("#NP!B3204:F3217", "NP(111)")</f>
        <v>NP(111)</v>
      </c>
      <c r="D116" s="27" t="s">
        <v>1583</v>
      </c>
      <c r="E116" s="27" t="s">
        <v>21</v>
      </c>
      <c r="F116" s="27"/>
      <c r="G116" s="27"/>
    </row>
    <row r="117" spans="2:7" ht="37.799999999999997">
      <c r="B117" s="27">
        <v>112</v>
      </c>
      <c r="C117" s="31" t="str">
        <f xml:space="preserve"> HYPERLINK("#NP!B3220:F3232", "NP(112)")</f>
        <v>NP(112)</v>
      </c>
      <c r="D117" s="27" t="s">
        <v>1591</v>
      </c>
      <c r="E117" s="27" t="s">
        <v>31</v>
      </c>
      <c r="F117" s="27"/>
      <c r="G117" s="27"/>
    </row>
    <row r="118" spans="2:7" ht="25.2">
      <c r="B118" s="27">
        <v>113</v>
      </c>
      <c r="C118" s="31" t="str">
        <f xml:space="preserve"> HYPERLINK("#NP!B3235:F3246", "NP(113)")</f>
        <v>NP(113)</v>
      </c>
      <c r="D118" s="27" t="s">
        <v>1594</v>
      </c>
      <c r="E118" s="27" t="s">
        <v>21</v>
      </c>
      <c r="F118" s="27"/>
      <c r="G118" s="27"/>
    </row>
    <row r="119" spans="2:7" ht="25.2">
      <c r="B119" s="27">
        <v>114</v>
      </c>
      <c r="C119" s="31" t="str">
        <f xml:space="preserve"> HYPERLINK("#NP!B3249:F3260", "NP(114)")</f>
        <v>NP(114)</v>
      </c>
      <c r="D119" s="27" t="s">
        <v>1602</v>
      </c>
      <c r="E119" s="27" t="s">
        <v>21</v>
      </c>
      <c r="F119" s="27"/>
      <c r="G119" s="27"/>
    </row>
    <row r="120" spans="2:7" ht="25.2">
      <c r="B120" s="27">
        <v>115</v>
      </c>
      <c r="C120" s="31" t="str">
        <f xml:space="preserve"> HYPERLINK("#NP!B3263:F3274", "NP(115)")</f>
        <v>NP(115)</v>
      </c>
      <c r="D120" s="27" t="s">
        <v>1606</v>
      </c>
      <c r="E120" s="27" t="s">
        <v>21</v>
      </c>
      <c r="F120" s="27"/>
      <c r="G120" s="27"/>
    </row>
    <row r="121" spans="2:7" ht="25.2">
      <c r="B121" s="27">
        <v>116</v>
      </c>
      <c r="C121" s="31" t="str">
        <f xml:space="preserve"> HYPERLINK("#NP!B3277:F3290", "NP(116)")</f>
        <v>NP(116)</v>
      </c>
      <c r="D121" s="27" t="s">
        <v>1608</v>
      </c>
      <c r="E121" s="27" t="s">
        <v>21</v>
      </c>
      <c r="F121" s="27"/>
      <c r="G121" s="27"/>
    </row>
    <row r="122" spans="2:7" ht="25.2">
      <c r="B122" s="27">
        <v>117</v>
      </c>
      <c r="C122" s="31" t="str">
        <f xml:space="preserve"> HYPERLINK("#NP!B3293:F3305", "NP(117)")</f>
        <v>NP(117)</v>
      </c>
      <c r="D122" s="27" t="s">
        <v>1610</v>
      </c>
      <c r="E122" s="27" t="s">
        <v>21</v>
      </c>
      <c r="F122" s="27"/>
      <c r="G122" s="27"/>
    </row>
    <row r="123" spans="2:7" ht="25.2">
      <c r="B123" s="27">
        <v>118</v>
      </c>
      <c r="C123" s="31" t="str">
        <f xml:space="preserve"> HYPERLINK("#NP!B3308:F3321", "NP(118)")</f>
        <v>NP(118)</v>
      </c>
      <c r="D123" s="27" t="s">
        <v>1612</v>
      </c>
      <c r="E123" s="27" t="s">
        <v>21</v>
      </c>
      <c r="F123" s="27"/>
      <c r="G123" s="27"/>
    </row>
    <row r="124" spans="2:7" ht="25.2">
      <c r="B124" s="27">
        <v>119</v>
      </c>
      <c r="C124" s="31" t="str">
        <f xml:space="preserve"> HYPERLINK("#NP!B3324:F3336", "NP(119)")</f>
        <v>NP(119)</v>
      </c>
      <c r="D124" s="27" t="s">
        <v>1614</v>
      </c>
      <c r="E124" s="27" t="s">
        <v>21</v>
      </c>
      <c r="F124" s="27"/>
      <c r="G124" s="27"/>
    </row>
    <row r="125" spans="2:7" ht="25.2">
      <c r="B125" s="27">
        <v>120</v>
      </c>
      <c r="C125" s="31" t="str">
        <f xml:space="preserve"> HYPERLINK("#NP!B3339:F3352", "NP(120)")</f>
        <v>NP(120)</v>
      </c>
      <c r="D125" s="27" t="s">
        <v>1616</v>
      </c>
      <c r="E125" s="27" t="s">
        <v>21</v>
      </c>
      <c r="F125" s="27"/>
      <c r="G125" s="27"/>
    </row>
    <row r="126" spans="2:7" ht="25.2">
      <c r="B126" s="27">
        <v>121</v>
      </c>
      <c r="C126" s="31" t="str">
        <f xml:space="preserve"> HYPERLINK("#NP!B3355:F3368", "NP(121)")</f>
        <v>NP(121)</v>
      </c>
      <c r="D126" s="27" t="s">
        <v>1618</v>
      </c>
      <c r="E126" s="27" t="s">
        <v>21</v>
      </c>
      <c r="F126" s="27"/>
      <c r="G126" s="27"/>
    </row>
    <row r="127" spans="2:7" ht="25.2">
      <c r="B127" s="27">
        <v>122</v>
      </c>
      <c r="C127" s="31" t="str">
        <f xml:space="preserve"> HYPERLINK("#NP!B3371:F3379", "NP(122)")</f>
        <v>NP(122)</v>
      </c>
      <c r="D127" s="27" t="s">
        <v>1623</v>
      </c>
      <c r="E127" s="27" t="s">
        <v>21</v>
      </c>
      <c r="F127" s="27"/>
      <c r="G127" s="27"/>
    </row>
    <row r="128" spans="2:7" ht="25.2">
      <c r="B128" s="27">
        <v>123</v>
      </c>
      <c r="C128" s="31" t="str">
        <f xml:space="preserve"> HYPERLINK("#NP!B3382:F3390", "NP(123)")</f>
        <v>NP(123)</v>
      </c>
      <c r="D128" s="27" t="s">
        <v>1625</v>
      </c>
      <c r="E128" s="27" t="s">
        <v>21</v>
      </c>
      <c r="F128" s="27"/>
      <c r="G128" s="27"/>
    </row>
    <row r="129" spans="2:7" ht="25.2">
      <c r="B129" s="27">
        <v>124</v>
      </c>
      <c r="C129" s="31" t="str">
        <f xml:space="preserve"> HYPERLINK("#NP!B3393:F3401", "NP(124)")</f>
        <v>NP(124)</v>
      </c>
      <c r="D129" s="27" t="s">
        <v>1712</v>
      </c>
      <c r="E129" s="27" t="s">
        <v>21</v>
      </c>
      <c r="F129" s="27" t="s">
        <v>1627</v>
      </c>
      <c r="G129" s="27"/>
    </row>
    <row r="130" spans="2:7" ht="25.2">
      <c r="B130" s="27">
        <v>125</v>
      </c>
      <c r="C130" s="31" t="str">
        <f xml:space="preserve"> HYPERLINK("#NP!B3404:F3412", "NP(125)")</f>
        <v>NP(125)</v>
      </c>
      <c r="D130" s="27" t="s">
        <v>1629</v>
      </c>
      <c r="E130" s="27" t="s">
        <v>21</v>
      </c>
      <c r="F130" s="27" t="s">
        <v>1627</v>
      </c>
      <c r="G130" s="27"/>
    </row>
    <row r="131" spans="2:7" ht="25.2">
      <c r="B131" s="27">
        <v>126</v>
      </c>
      <c r="C131" s="31" t="str">
        <f xml:space="preserve"> HYPERLINK("#NP!B3415:F3424", "NP(126)")</f>
        <v>NP(126)</v>
      </c>
      <c r="D131" s="27" t="s">
        <v>1631</v>
      </c>
      <c r="E131" s="27" t="s">
        <v>21</v>
      </c>
      <c r="F131" s="27"/>
      <c r="G131" s="27"/>
    </row>
    <row r="132" spans="2:7" ht="25.2">
      <c r="B132" s="27">
        <v>127</v>
      </c>
      <c r="C132" s="31" t="str">
        <f xml:space="preserve"> HYPERLINK("#NP!B3427:F3436", "NP(127)")</f>
        <v>NP(127)</v>
      </c>
      <c r="D132" s="27" t="s">
        <v>1633</v>
      </c>
      <c r="E132" s="27" t="s">
        <v>21</v>
      </c>
      <c r="F132" s="27"/>
      <c r="G132" s="27"/>
    </row>
    <row r="133" spans="2:7" ht="25.2">
      <c r="B133" s="27">
        <v>128</v>
      </c>
      <c r="C133" s="31" t="str">
        <f xml:space="preserve"> HYPERLINK("#NP!B3439:F3453", "NP(128)")</f>
        <v>NP(128)</v>
      </c>
      <c r="D133" s="27" t="s">
        <v>1637</v>
      </c>
      <c r="E133" s="27" t="s">
        <v>21</v>
      </c>
      <c r="F133" s="27"/>
      <c r="G133" s="27"/>
    </row>
    <row r="134" spans="2:7" ht="25.2">
      <c r="B134" s="27">
        <v>129</v>
      </c>
      <c r="C134" s="31" t="str">
        <f xml:space="preserve"> HYPERLINK("#NP!B3456:F3471", "NP(129)")</f>
        <v>NP(129)</v>
      </c>
      <c r="D134" s="27" t="s">
        <v>1639</v>
      </c>
      <c r="E134" s="27" t="s">
        <v>21</v>
      </c>
      <c r="F134" s="27"/>
      <c r="G134" s="27"/>
    </row>
    <row r="135" spans="2:7" ht="25.2">
      <c r="B135" s="27">
        <v>130</v>
      </c>
      <c r="C135" s="31" t="str">
        <f xml:space="preserve"> HYPERLINK("#NP!B3474:F3490", "NP(130)")</f>
        <v>NP(130)</v>
      </c>
      <c r="D135" s="27" t="s">
        <v>1651</v>
      </c>
      <c r="E135" s="27" t="s">
        <v>21</v>
      </c>
      <c r="F135" s="27"/>
      <c r="G135" s="27"/>
    </row>
    <row r="136" spans="2:7" ht="25.2">
      <c r="B136" s="27">
        <v>131</v>
      </c>
      <c r="C136" s="31" t="str">
        <f xml:space="preserve"> HYPERLINK("#NP!B3493:F3544", "NP(131)")</f>
        <v>NP(131)</v>
      </c>
      <c r="D136" s="27" t="s">
        <v>1699</v>
      </c>
      <c r="E136" s="27" t="s">
        <v>21</v>
      </c>
      <c r="F136" s="27"/>
      <c r="G136" s="27"/>
    </row>
  </sheetData>
  <phoneticPr fontId="5"/>
  <pageMargins left="0.7" right="0.7" top="0.70634920634920628" bottom="0.70634920634920628" header="0.34920634920634919" footer="0.34920634920634919"/>
  <pageSetup paperSize="9" scale="7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3418"/>
  <sheetViews>
    <sheetView zoomScaleNormal="100" workbookViewId="0"/>
  </sheetViews>
  <sheetFormatPr defaultColWidth="8.8984375" defaultRowHeight="12.6"/>
  <cols>
    <col min="1" max="1" width="3.59765625" style="30" customWidth="1"/>
    <col min="2" max="2" width="9.09765625" style="30" customWidth="1"/>
    <col min="3" max="3" width="8.59765625" style="30" customWidth="1"/>
    <col min="4" max="4" width="66.59765625" style="30" customWidth="1"/>
    <col min="5" max="8" width="12.59765625" style="30" customWidth="1"/>
    <col min="9" max="16384" width="8.8984375" style="30"/>
  </cols>
  <sheetData>
    <row r="2" spans="2:6">
      <c r="B2" s="2" t="s">
        <v>0</v>
      </c>
    </row>
    <row r="4" spans="2:6">
      <c r="C4" s="2"/>
      <c r="D4" s="2"/>
    </row>
    <row r="6" spans="2:6">
      <c r="B6" s="19" t="str">
        <f xml:space="preserve"> HYPERLINK("#'目次'!B6", "[1]")</f>
        <v>[1]</v>
      </c>
      <c r="C6" s="2" t="s">
        <v>9</v>
      </c>
    </row>
    <row r="7" spans="2:6">
      <c r="B7" s="2"/>
      <c r="C7" s="2"/>
    </row>
    <row r="8" spans="2:6">
      <c r="B8" s="2"/>
      <c r="C8" s="2"/>
    </row>
    <row r="9" spans="2:6">
      <c r="E9" s="11" t="s">
        <v>2</v>
      </c>
      <c r="F9" s="10" t="s">
        <v>3</v>
      </c>
    </row>
    <row r="10" spans="2:6">
      <c r="C10" s="17"/>
      <c r="D10" s="5" t="s">
        <v>10</v>
      </c>
      <c r="E10" s="9">
        <v>1495</v>
      </c>
      <c r="F10" s="12">
        <v>100</v>
      </c>
    </row>
    <row r="11" spans="2:6">
      <c r="C11" s="4">
        <v>1</v>
      </c>
      <c r="D11" s="16" t="s">
        <v>11</v>
      </c>
      <c r="E11" s="18">
        <v>69</v>
      </c>
      <c r="F11" s="1">
        <v>4.5999999999999996</v>
      </c>
    </row>
    <row r="12" spans="2:6">
      <c r="C12" s="4">
        <v>2</v>
      </c>
      <c r="D12" s="16" t="s">
        <v>12</v>
      </c>
      <c r="E12" s="18">
        <v>125</v>
      </c>
      <c r="F12" s="1">
        <v>8.4</v>
      </c>
    </row>
    <row r="13" spans="2:6">
      <c r="C13" s="4">
        <v>3</v>
      </c>
      <c r="D13" s="16" t="s">
        <v>13</v>
      </c>
      <c r="E13" s="18">
        <v>454</v>
      </c>
      <c r="F13" s="1">
        <v>30.4</v>
      </c>
    </row>
    <row r="14" spans="2:6">
      <c r="C14" s="4">
        <v>4</v>
      </c>
      <c r="D14" s="16" t="s">
        <v>14</v>
      </c>
      <c r="E14" s="18">
        <v>308</v>
      </c>
      <c r="F14" s="1">
        <v>20.6</v>
      </c>
    </row>
    <row r="15" spans="2:6">
      <c r="C15" s="4">
        <v>5</v>
      </c>
      <c r="D15" s="16" t="s">
        <v>15</v>
      </c>
      <c r="E15" s="18">
        <v>185</v>
      </c>
      <c r="F15" s="1">
        <v>12.4</v>
      </c>
    </row>
    <row r="16" spans="2:6">
      <c r="C16" s="4">
        <v>6</v>
      </c>
      <c r="D16" s="16" t="s">
        <v>16</v>
      </c>
      <c r="E16" s="18">
        <v>81</v>
      </c>
      <c r="F16" s="1">
        <v>5.4</v>
      </c>
    </row>
    <row r="17" spans="2:6">
      <c r="C17" s="4">
        <v>7</v>
      </c>
      <c r="D17" s="16" t="s">
        <v>17</v>
      </c>
      <c r="E17" s="18">
        <v>55</v>
      </c>
      <c r="F17" s="1">
        <v>3.7</v>
      </c>
    </row>
    <row r="18" spans="2:6">
      <c r="C18" s="7">
        <v>8</v>
      </c>
      <c r="D18" s="13" t="s">
        <v>18</v>
      </c>
      <c r="E18" s="20">
        <v>218</v>
      </c>
      <c r="F18" s="21">
        <v>14.6</v>
      </c>
    </row>
    <row r="19" spans="2:6">
      <c r="C19" s="6"/>
      <c r="D19" s="15" t="s">
        <v>19</v>
      </c>
      <c r="E19" s="14"/>
      <c r="F19" s="8"/>
    </row>
    <row r="21" spans="2:6">
      <c r="B21" s="19" t="str">
        <f xml:space="preserve"> HYPERLINK("#'目次'!B7", "[2]")</f>
        <v>[2]</v>
      </c>
      <c r="C21" s="2" t="s">
        <v>22</v>
      </c>
    </row>
    <row r="22" spans="2:6">
      <c r="B22" s="2"/>
      <c r="C22" s="2"/>
    </row>
    <row r="23" spans="2:6">
      <c r="B23" s="2"/>
      <c r="C23" s="2"/>
    </row>
    <row r="24" spans="2:6">
      <c r="E24" s="11" t="s">
        <v>2</v>
      </c>
      <c r="F24" s="10" t="s">
        <v>3</v>
      </c>
    </row>
    <row r="25" spans="2:6">
      <c r="C25" s="17"/>
      <c r="D25" s="5" t="s">
        <v>10</v>
      </c>
      <c r="E25" s="9">
        <v>1495</v>
      </c>
      <c r="F25" s="12">
        <v>100</v>
      </c>
    </row>
    <row r="26" spans="2:6">
      <c r="C26" s="4">
        <v>1</v>
      </c>
      <c r="D26" s="16" t="s">
        <v>23</v>
      </c>
      <c r="E26" s="18">
        <v>365</v>
      </c>
      <c r="F26" s="1">
        <v>24.4</v>
      </c>
    </row>
    <row r="27" spans="2:6">
      <c r="C27" s="4">
        <v>2</v>
      </c>
      <c r="D27" s="16" t="s">
        <v>24</v>
      </c>
      <c r="E27" s="18">
        <v>71</v>
      </c>
      <c r="F27" s="1">
        <v>4.7</v>
      </c>
    </row>
    <row r="28" spans="2:6">
      <c r="C28" s="4">
        <v>3</v>
      </c>
      <c r="D28" s="16" t="s">
        <v>25</v>
      </c>
      <c r="E28" s="18">
        <v>294</v>
      </c>
      <c r="F28" s="1">
        <v>19.7</v>
      </c>
    </row>
    <row r="29" spans="2:6">
      <c r="C29" s="4">
        <v>4</v>
      </c>
      <c r="D29" s="16" t="s">
        <v>26</v>
      </c>
      <c r="E29" s="18">
        <v>982</v>
      </c>
      <c r="F29" s="1">
        <v>65.7</v>
      </c>
    </row>
    <row r="30" spans="2:6">
      <c r="C30" s="4">
        <v>5</v>
      </c>
      <c r="D30" s="16" t="s">
        <v>27</v>
      </c>
      <c r="E30" s="18">
        <v>625</v>
      </c>
      <c r="F30" s="1">
        <v>41.8</v>
      </c>
    </row>
    <row r="31" spans="2:6">
      <c r="C31" s="4">
        <v>6</v>
      </c>
      <c r="D31" s="16" t="s">
        <v>28</v>
      </c>
      <c r="E31" s="18">
        <v>357</v>
      </c>
      <c r="F31" s="1">
        <v>23.9</v>
      </c>
    </row>
    <row r="32" spans="2:6">
      <c r="C32" s="7">
        <v>7</v>
      </c>
      <c r="D32" s="13" t="s">
        <v>29</v>
      </c>
      <c r="E32" s="20">
        <v>148</v>
      </c>
      <c r="F32" s="21">
        <v>9.9</v>
      </c>
    </row>
    <row r="33" spans="2:6">
      <c r="C33" s="6"/>
      <c r="D33" s="15" t="s">
        <v>19</v>
      </c>
      <c r="E33" s="14"/>
      <c r="F33" s="8"/>
    </row>
    <row r="35" spans="2:6">
      <c r="B35" s="19" t="str">
        <f xml:space="preserve"> HYPERLINK("#'目次'!B8", "[3]")</f>
        <v>[3]</v>
      </c>
      <c r="C35" s="2" t="s">
        <v>32</v>
      </c>
    </row>
    <row r="36" spans="2:6">
      <c r="B36" s="2"/>
      <c r="C36" s="2"/>
    </row>
    <row r="37" spans="2:6">
      <c r="B37" s="2"/>
      <c r="C37" s="2"/>
    </row>
    <row r="38" spans="2:6">
      <c r="E38" s="11" t="s">
        <v>2</v>
      </c>
      <c r="F38" s="10" t="s">
        <v>3</v>
      </c>
    </row>
    <row r="39" spans="2:6">
      <c r="C39" s="17"/>
      <c r="D39" s="5" t="s">
        <v>10</v>
      </c>
      <c r="E39" s="9">
        <v>1495</v>
      </c>
      <c r="F39" s="12">
        <v>100</v>
      </c>
    </row>
    <row r="40" spans="2:6">
      <c r="C40" s="4">
        <v>1</v>
      </c>
      <c r="D40" s="16" t="s">
        <v>33</v>
      </c>
      <c r="E40" s="18">
        <v>113</v>
      </c>
      <c r="F40" s="1">
        <v>7.6</v>
      </c>
    </row>
    <row r="41" spans="2:6">
      <c r="C41" s="4">
        <v>2</v>
      </c>
      <c r="D41" s="16" t="s">
        <v>34</v>
      </c>
      <c r="E41" s="18">
        <v>142</v>
      </c>
      <c r="F41" s="1">
        <v>9.5</v>
      </c>
    </row>
    <row r="42" spans="2:6">
      <c r="C42" s="4">
        <v>3</v>
      </c>
      <c r="D42" s="16" t="s">
        <v>35</v>
      </c>
      <c r="E42" s="18">
        <v>166</v>
      </c>
      <c r="F42" s="1">
        <v>11.1</v>
      </c>
    </row>
    <row r="43" spans="2:6">
      <c r="C43" s="4">
        <v>4</v>
      </c>
      <c r="D43" s="16" t="s">
        <v>36</v>
      </c>
      <c r="E43" s="18">
        <v>160</v>
      </c>
      <c r="F43" s="1">
        <v>10.7</v>
      </c>
    </row>
    <row r="44" spans="2:6">
      <c r="C44" s="4">
        <v>5</v>
      </c>
      <c r="D44" s="16" t="s">
        <v>37</v>
      </c>
      <c r="E44" s="18">
        <v>131</v>
      </c>
      <c r="F44" s="1">
        <v>8.8000000000000007</v>
      </c>
    </row>
    <row r="45" spans="2:6">
      <c r="C45" s="4">
        <v>6</v>
      </c>
      <c r="D45" s="16" t="s">
        <v>38</v>
      </c>
      <c r="E45" s="18">
        <v>143</v>
      </c>
      <c r="F45" s="1">
        <v>9.6</v>
      </c>
    </row>
    <row r="46" spans="2:6">
      <c r="C46" s="4">
        <v>7</v>
      </c>
      <c r="D46" s="16" t="s">
        <v>39</v>
      </c>
      <c r="E46" s="18">
        <v>135</v>
      </c>
      <c r="F46" s="1">
        <v>9</v>
      </c>
    </row>
    <row r="47" spans="2:6">
      <c r="C47" s="4">
        <v>8</v>
      </c>
      <c r="D47" s="16" t="s">
        <v>40</v>
      </c>
      <c r="E47" s="18">
        <v>147</v>
      </c>
      <c r="F47" s="1">
        <v>9.8000000000000007</v>
      </c>
    </row>
    <row r="48" spans="2:6">
      <c r="C48" s="4">
        <v>9</v>
      </c>
      <c r="D48" s="16" t="s">
        <v>41</v>
      </c>
      <c r="E48" s="18">
        <v>140</v>
      </c>
      <c r="F48" s="1">
        <v>9.4</v>
      </c>
    </row>
    <row r="49" spans="2:6">
      <c r="C49" s="7">
        <v>10</v>
      </c>
      <c r="D49" s="13" t="s">
        <v>42</v>
      </c>
      <c r="E49" s="20">
        <v>218</v>
      </c>
      <c r="F49" s="21">
        <v>14.6</v>
      </c>
    </row>
    <row r="50" spans="2:6">
      <c r="C50" s="6"/>
      <c r="D50" s="15" t="s">
        <v>19</v>
      </c>
      <c r="E50" s="14"/>
      <c r="F50" s="8"/>
    </row>
    <row r="52" spans="2:6">
      <c r="B52" s="19" t="str">
        <f xml:space="preserve"> HYPERLINK("#'目次'!B9", "[4]")</f>
        <v>[4]</v>
      </c>
      <c r="C52" s="2" t="s">
        <v>44</v>
      </c>
    </row>
    <row r="53" spans="2:6">
      <c r="B53" s="2"/>
      <c r="C53" s="2"/>
    </row>
    <row r="54" spans="2:6">
      <c r="B54" s="2"/>
      <c r="C54" s="2"/>
    </row>
    <row r="55" spans="2:6">
      <c r="E55" s="11" t="s">
        <v>2</v>
      </c>
      <c r="F55" s="10" t="s">
        <v>3</v>
      </c>
    </row>
    <row r="56" spans="2:6">
      <c r="C56" s="17"/>
      <c r="D56" s="5" t="s">
        <v>10</v>
      </c>
      <c r="E56" s="9">
        <v>1495</v>
      </c>
      <c r="F56" s="12">
        <v>100</v>
      </c>
    </row>
    <row r="57" spans="2:6">
      <c r="C57" s="4">
        <v>1</v>
      </c>
      <c r="D57" s="16" t="s">
        <v>45</v>
      </c>
      <c r="E57" s="18">
        <v>130</v>
      </c>
      <c r="F57" s="1">
        <v>8.6999999999999993</v>
      </c>
    </row>
    <row r="58" spans="2:6">
      <c r="C58" s="4">
        <v>2</v>
      </c>
      <c r="D58" s="16" t="s">
        <v>46</v>
      </c>
      <c r="E58" s="18">
        <v>117</v>
      </c>
      <c r="F58" s="1">
        <v>7.8</v>
      </c>
    </row>
    <row r="59" spans="2:6">
      <c r="C59" s="4">
        <v>3</v>
      </c>
      <c r="D59" s="16" t="s">
        <v>47</v>
      </c>
      <c r="E59" s="18">
        <v>119</v>
      </c>
      <c r="F59" s="1">
        <v>8</v>
      </c>
    </row>
    <row r="60" spans="2:6">
      <c r="C60" s="4">
        <v>4</v>
      </c>
      <c r="D60" s="16" t="s">
        <v>48</v>
      </c>
      <c r="E60" s="18">
        <v>107</v>
      </c>
      <c r="F60" s="1">
        <v>7.2</v>
      </c>
    </row>
    <row r="61" spans="2:6">
      <c r="C61" s="4">
        <v>5</v>
      </c>
      <c r="D61" s="16" t="s">
        <v>49</v>
      </c>
      <c r="E61" s="18">
        <v>132</v>
      </c>
      <c r="F61" s="1">
        <v>8.8000000000000007</v>
      </c>
    </row>
    <row r="62" spans="2:6">
      <c r="C62" s="4">
        <v>6</v>
      </c>
      <c r="D62" s="16" t="s">
        <v>50</v>
      </c>
      <c r="E62" s="18">
        <v>129</v>
      </c>
      <c r="F62" s="1">
        <v>8.6</v>
      </c>
    </row>
    <row r="63" spans="2:6">
      <c r="C63" s="4">
        <v>7</v>
      </c>
      <c r="D63" s="16" t="s">
        <v>51</v>
      </c>
      <c r="E63" s="18">
        <v>132</v>
      </c>
      <c r="F63" s="1">
        <v>8.8000000000000007</v>
      </c>
    </row>
    <row r="64" spans="2:6">
      <c r="C64" s="4">
        <v>8</v>
      </c>
      <c r="D64" s="16" t="s">
        <v>52</v>
      </c>
      <c r="E64" s="18">
        <v>136</v>
      </c>
      <c r="F64" s="1">
        <v>9.1</v>
      </c>
    </row>
    <row r="65" spans="2:6">
      <c r="C65" s="4">
        <v>9</v>
      </c>
      <c r="D65" s="16" t="s">
        <v>53</v>
      </c>
      <c r="E65" s="18">
        <v>127</v>
      </c>
      <c r="F65" s="1">
        <v>8.5</v>
      </c>
    </row>
    <row r="66" spans="2:6">
      <c r="C66" s="4">
        <v>10</v>
      </c>
      <c r="D66" s="16" t="s">
        <v>54</v>
      </c>
      <c r="E66" s="18">
        <v>118</v>
      </c>
      <c r="F66" s="1">
        <v>7.9</v>
      </c>
    </row>
    <row r="67" spans="2:6">
      <c r="C67" s="4">
        <v>11</v>
      </c>
      <c r="D67" s="16" t="s">
        <v>55</v>
      </c>
      <c r="E67" s="18">
        <v>123</v>
      </c>
      <c r="F67" s="1">
        <v>8.1999999999999993</v>
      </c>
    </row>
    <row r="68" spans="2:6">
      <c r="C68" s="7">
        <v>12</v>
      </c>
      <c r="D68" s="13" t="s">
        <v>56</v>
      </c>
      <c r="E68" s="20">
        <v>125</v>
      </c>
      <c r="F68" s="21">
        <v>8.4</v>
      </c>
    </row>
    <row r="69" spans="2:6">
      <c r="C69" s="6"/>
      <c r="D69" s="15" t="s">
        <v>19</v>
      </c>
      <c r="E69" s="14"/>
      <c r="F69" s="8"/>
    </row>
    <row r="71" spans="2:6">
      <c r="B71" s="19" t="str">
        <f xml:space="preserve"> HYPERLINK("#'目次'!B10", "[5]")</f>
        <v>[5]</v>
      </c>
      <c r="C71" s="2" t="s">
        <v>58</v>
      </c>
    </row>
    <row r="72" spans="2:6">
      <c r="B72" s="2"/>
      <c r="C72" s="2"/>
    </row>
    <row r="73" spans="2:6">
      <c r="B73" s="2"/>
      <c r="C73" s="2"/>
    </row>
    <row r="74" spans="2:6">
      <c r="E74" s="11" t="s">
        <v>2</v>
      </c>
      <c r="F74" s="10" t="s">
        <v>3</v>
      </c>
    </row>
    <row r="75" spans="2:6">
      <c r="C75" s="17"/>
      <c r="D75" s="5" t="s">
        <v>10</v>
      </c>
      <c r="E75" s="9">
        <v>1495</v>
      </c>
      <c r="F75" s="12">
        <v>100</v>
      </c>
    </row>
    <row r="76" spans="2:6">
      <c r="C76" s="4">
        <v>1</v>
      </c>
      <c r="D76" s="16" t="s">
        <v>59</v>
      </c>
      <c r="E76" s="18">
        <v>763</v>
      </c>
      <c r="F76" s="1">
        <v>51</v>
      </c>
    </row>
    <row r="77" spans="2:6">
      <c r="C77" s="7">
        <v>2</v>
      </c>
      <c r="D77" s="13" t="s">
        <v>60</v>
      </c>
      <c r="E77" s="20">
        <v>732</v>
      </c>
      <c r="F77" s="21">
        <v>49</v>
      </c>
    </row>
    <row r="78" spans="2:6">
      <c r="C78" s="6"/>
      <c r="D78" s="15" t="s">
        <v>19</v>
      </c>
      <c r="E78" s="14"/>
      <c r="F78" s="8"/>
    </row>
    <row r="80" spans="2:6">
      <c r="B80" s="19" t="str">
        <f xml:space="preserve"> HYPERLINK("#'目次'!B11", "[6]")</f>
        <v>[6]</v>
      </c>
      <c r="C80" s="2" t="s">
        <v>62</v>
      </c>
    </row>
    <row r="81" spans="2:6">
      <c r="B81" s="2"/>
      <c r="C81" s="2"/>
    </row>
    <row r="82" spans="2:6">
      <c r="B82" s="2"/>
      <c r="C82" s="2"/>
    </row>
    <row r="83" spans="2:6">
      <c r="E83" s="11" t="s">
        <v>2</v>
      </c>
      <c r="F83" s="10" t="s">
        <v>3</v>
      </c>
    </row>
    <row r="84" spans="2:6">
      <c r="C84" s="17"/>
      <c r="D84" s="5" t="s">
        <v>10</v>
      </c>
      <c r="E84" s="9">
        <v>1495</v>
      </c>
      <c r="F84" s="12">
        <v>100</v>
      </c>
    </row>
    <row r="85" spans="2:6">
      <c r="C85" s="4">
        <v>1</v>
      </c>
      <c r="D85" s="16" t="s">
        <v>63</v>
      </c>
      <c r="E85" s="18">
        <v>462</v>
      </c>
      <c r="F85" s="1">
        <v>30.9</v>
      </c>
    </row>
    <row r="86" spans="2:6">
      <c r="C86" s="4">
        <v>2</v>
      </c>
      <c r="D86" s="16" t="s">
        <v>64</v>
      </c>
      <c r="E86" s="18">
        <v>437</v>
      </c>
      <c r="F86" s="1">
        <v>29.2</v>
      </c>
    </row>
    <row r="87" spans="2:6">
      <c r="C87" s="4">
        <v>3</v>
      </c>
      <c r="D87" s="16" t="s">
        <v>65</v>
      </c>
      <c r="E87" s="18">
        <v>25</v>
      </c>
      <c r="F87" s="1">
        <v>1.7</v>
      </c>
    </row>
    <row r="88" spans="2:6">
      <c r="C88" s="4">
        <v>4</v>
      </c>
      <c r="D88" s="16" t="s">
        <v>66</v>
      </c>
      <c r="E88" s="18">
        <v>56</v>
      </c>
      <c r="F88" s="1">
        <v>3.7</v>
      </c>
    </row>
    <row r="89" spans="2:6">
      <c r="C89" s="4">
        <v>5</v>
      </c>
      <c r="D89" s="16" t="s">
        <v>67</v>
      </c>
      <c r="E89" s="18">
        <v>308</v>
      </c>
      <c r="F89" s="1">
        <v>20.6</v>
      </c>
    </row>
    <row r="90" spans="2:6">
      <c r="C90" s="4">
        <v>6</v>
      </c>
      <c r="D90" s="16" t="s">
        <v>68</v>
      </c>
      <c r="E90" s="18">
        <v>4</v>
      </c>
      <c r="F90" s="1">
        <v>0.3</v>
      </c>
    </row>
    <row r="91" spans="2:6">
      <c r="C91" s="4">
        <v>7</v>
      </c>
      <c r="D91" s="16" t="s">
        <v>69</v>
      </c>
      <c r="E91" s="18">
        <v>1</v>
      </c>
      <c r="F91" s="1">
        <v>0.1</v>
      </c>
    </row>
    <row r="92" spans="2:6">
      <c r="C92" s="7">
        <v>8</v>
      </c>
      <c r="D92" s="13" t="s">
        <v>70</v>
      </c>
      <c r="E92" s="20">
        <v>202</v>
      </c>
      <c r="F92" s="21">
        <v>13.5</v>
      </c>
    </row>
    <row r="93" spans="2:6">
      <c r="C93" s="6"/>
      <c r="D93" s="15" t="s">
        <v>19</v>
      </c>
      <c r="E93" s="14"/>
      <c r="F93" s="8"/>
    </row>
    <row r="95" spans="2:6">
      <c r="B95" s="19" t="str">
        <f xml:space="preserve"> HYPERLINK("#'目次'!B12", "[7]")</f>
        <v>[7]</v>
      </c>
      <c r="C95" s="2" t="s">
        <v>72</v>
      </c>
    </row>
    <row r="96" spans="2:6">
      <c r="B96" s="2" t="s">
        <v>7</v>
      </c>
      <c r="C96" s="2" t="s">
        <v>73</v>
      </c>
    </row>
    <row r="97" spans="2:6">
      <c r="B97" s="2"/>
      <c r="C97" s="2"/>
    </row>
    <row r="98" spans="2:6">
      <c r="E98" s="11" t="s">
        <v>2</v>
      </c>
      <c r="F98" s="10" t="s">
        <v>3</v>
      </c>
    </row>
    <row r="99" spans="2:6">
      <c r="C99" s="17"/>
      <c r="D99" s="5" t="s">
        <v>10</v>
      </c>
      <c r="E99" s="9">
        <v>202</v>
      </c>
      <c r="F99" s="12">
        <v>100</v>
      </c>
    </row>
    <row r="100" spans="2:6">
      <c r="C100" s="4">
        <v>1</v>
      </c>
      <c r="D100" s="16" t="s">
        <v>74</v>
      </c>
      <c r="E100" s="18">
        <v>132</v>
      </c>
      <c r="F100" s="1">
        <v>65.3</v>
      </c>
    </row>
    <row r="101" spans="2:6">
      <c r="C101" s="4">
        <v>2</v>
      </c>
      <c r="D101" s="16" t="s">
        <v>75</v>
      </c>
      <c r="E101" s="18">
        <v>50</v>
      </c>
      <c r="F101" s="1">
        <v>24.8</v>
      </c>
    </row>
    <row r="102" spans="2:6">
      <c r="C102" s="4">
        <v>3</v>
      </c>
      <c r="D102" s="16" t="s">
        <v>76</v>
      </c>
      <c r="E102" s="18">
        <v>11</v>
      </c>
      <c r="F102" s="1">
        <v>5.4</v>
      </c>
    </row>
    <row r="103" spans="2:6">
      <c r="C103" s="4">
        <v>4</v>
      </c>
      <c r="D103" s="16" t="s">
        <v>77</v>
      </c>
      <c r="E103" s="18">
        <v>5</v>
      </c>
      <c r="F103" s="1">
        <v>2.5</v>
      </c>
    </row>
    <row r="104" spans="2:6">
      <c r="C104" s="7">
        <v>5</v>
      </c>
      <c r="D104" s="13" t="s">
        <v>78</v>
      </c>
      <c r="E104" s="20">
        <v>4</v>
      </c>
      <c r="F104" s="21">
        <v>2</v>
      </c>
    </row>
    <row r="105" spans="2:6">
      <c r="C105" s="6"/>
      <c r="D105" s="15" t="s">
        <v>19</v>
      </c>
      <c r="E105" s="14"/>
      <c r="F105" s="8"/>
    </row>
    <row r="107" spans="2:6">
      <c r="B107" s="19" t="str">
        <f xml:space="preserve"> HYPERLINK("#'目次'!B13", "[8]")</f>
        <v>[8]</v>
      </c>
      <c r="C107" s="2" t="s">
        <v>80</v>
      </c>
    </row>
    <row r="108" spans="2:6">
      <c r="B108" s="2" t="s">
        <v>7</v>
      </c>
      <c r="C108" s="2" t="s">
        <v>81</v>
      </c>
    </row>
    <row r="109" spans="2:6">
      <c r="B109" s="2"/>
      <c r="C109" s="2"/>
    </row>
    <row r="110" spans="2:6">
      <c r="E110" s="11" t="s">
        <v>2</v>
      </c>
      <c r="F110" s="10" t="s">
        <v>3</v>
      </c>
    </row>
    <row r="111" spans="2:6">
      <c r="C111" s="17"/>
      <c r="D111" s="5" t="s">
        <v>10</v>
      </c>
      <c r="E111" s="9">
        <v>1293</v>
      </c>
      <c r="F111" s="12">
        <v>100</v>
      </c>
    </row>
    <row r="112" spans="2:6">
      <c r="C112" s="4">
        <v>1</v>
      </c>
      <c r="D112" s="16" t="s">
        <v>82</v>
      </c>
      <c r="E112" s="18">
        <v>408</v>
      </c>
      <c r="F112" s="1">
        <v>31.6</v>
      </c>
    </row>
    <row r="113" spans="2:6">
      <c r="C113" s="4">
        <v>2</v>
      </c>
      <c r="D113" s="16" t="s">
        <v>83</v>
      </c>
      <c r="E113" s="18">
        <v>394</v>
      </c>
      <c r="F113" s="1">
        <v>30.5</v>
      </c>
    </row>
    <row r="114" spans="2:6">
      <c r="C114" s="4">
        <v>3</v>
      </c>
      <c r="D114" s="16" t="s">
        <v>84</v>
      </c>
      <c r="E114" s="18">
        <v>417</v>
      </c>
      <c r="F114" s="1">
        <v>32.299999999999997</v>
      </c>
    </row>
    <row r="115" spans="2:6">
      <c r="C115" s="4">
        <v>4</v>
      </c>
      <c r="D115" s="16" t="s">
        <v>85</v>
      </c>
      <c r="E115" s="18">
        <v>73</v>
      </c>
      <c r="F115" s="1">
        <v>5.6</v>
      </c>
    </row>
    <row r="116" spans="2:6">
      <c r="C116" s="4">
        <v>5</v>
      </c>
      <c r="D116" s="16" t="s">
        <v>86</v>
      </c>
      <c r="E116" s="18">
        <v>1</v>
      </c>
      <c r="F116" s="1">
        <v>0.1</v>
      </c>
    </row>
    <row r="117" spans="2:6">
      <c r="C117" s="7">
        <v>6</v>
      </c>
      <c r="D117" s="13" t="s">
        <v>87</v>
      </c>
      <c r="E117" s="20">
        <v>0</v>
      </c>
      <c r="F117" s="26" t="s">
        <v>88</v>
      </c>
    </row>
    <row r="118" spans="2:6">
      <c r="C118" s="6"/>
      <c r="D118" s="15" t="s">
        <v>19</v>
      </c>
      <c r="E118" s="14"/>
      <c r="F118" s="8"/>
    </row>
    <row r="120" spans="2:6">
      <c r="B120" s="19" t="str">
        <f xml:space="preserve"> HYPERLINK("#'目次'!B14", "[9]")</f>
        <v>[9]</v>
      </c>
      <c r="C120" s="2" t="s">
        <v>90</v>
      </c>
    </row>
    <row r="121" spans="2:6">
      <c r="B121" s="2" t="s">
        <v>7</v>
      </c>
      <c r="C121" s="2" t="s">
        <v>81</v>
      </c>
    </row>
    <row r="122" spans="2:6">
      <c r="B122" s="2"/>
      <c r="C122" s="2"/>
    </row>
    <row r="123" spans="2:6">
      <c r="E123" s="11" t="s">
        <v>2</v>
      </c>
      <c r="F123" s="10" t="s">
        <v>3</v>
      </c>
    </row>
    <row r="124" spans="2:6">
      <c r="C124" s="17"/>
      <c r="D124" s="5" t="s">
        <v>10</v>
      </c>
      <c r="E124" s="9">
        <v>1293</v>
      </c>
      <c r="F124" s="12">
        <v>100</v>
      </c>
    </row>
    <row r="125" spans="2:6">
      <c r="C125" s="4">
        <v>1</v>
      </c>
      <c r="D125" s="16" t="s">
        <v>91</v>
      </c>
      <c r="E125" s="18">
        <v>61</v>
      </c>
      <c r="F125" s="1">
        <v>4.7</v>
      </c>
    </row>
    <row r="126" spans="2:6">
      <c r="C126" s="4">
        <v>2</v>
      </c>
      <c r="D126" s="16" t="s">
        <v>92</v>
      </c>
      <c r="E126" s="18">
        <v>708</v>
      </c>
      <c r="F126" s="1">
        <v>54.8</v>
      </c>
    </row>
    <row r="127" spans="2:6">
      <c r="C127" s="4">
        <v>3</v>
      </c>
      <c r="D127" s="16" t="s">
        <v>93</v>
      </c>
      <c r="E127" s="18">
        <v>466</v>
      </c>
      <c r="F127" s="1">
        <v>36</v>
      </c>
    </row>
    <row r="128" spans="2:6">
      <c r="C128" s="4">
        <v>4</v>
      </c>
      <c r="D128" s="16" t="s">
        <v>94</v>
      </c>
      <c r="E128" s="18">
        <v>3</v>
      </c>
      <c r="F128" s="1">
        <v>0.2</v>
      </c>
    </row>
    <row r="129" spans="2:6">
      <c r="C129" s="7">
        <v>5</v>
      </c>
      <c r="D129" s="13" t="s">
        <v>95</v>
      </c>
      <c r="E129" s="20">
        <v>55</v>
      </c>
      <c r="F129" s="21">
        <v>4.3</v>
      </c>
    </row>
    <row r="130" spans="2:6">
      <c r="C130" s="6"/>
      <c r="D130" s="15" t="s">
        <v>19</v>
      </c>
      <c r="E130" s="14"/>
      <c r="F130" s="8"/>
    </row>
    <row r="132" spans="2:6">
      <c r="B132" s="19" t="str">
        <f xml:space="preserve"> HYPERLINK("#'目次'!B15", "[10]")</f>
        <v>[10]</v>
      </c>
      <c r="C132" s="2" t="s">
        <v>97</v>
      </c>
    </row>
    <row r="133" spans="2:6">
      <c r="B133" s="2"/>
      <c r="C133" s="2"/>
    </row>
    <row r="134" spans="2:6">
      <c r="B134" s="2"/>
      <c r="C134" s="2"/>
    </row>
    <row r="135" spans="2:6">
      <c r="E135" s="11" t="s">
        <v>2</v>
      </c>
      <c r="F135" s="10" t="s">
        <v>3</v>
      </c>
    </row>
    <row r="136" spans="2:6">
      <c r="C136" s="17"/>
      <c r="D136" s="5" t="s">
        <v>10</v>
      </c>
      <c r="E136" s="9">
        <v>1495</v>
      </c>
      <c r="F136" s="12">
        <v>100</v>
      </c>
    </row>
    <row r="137" spans="2:6">
      <c r="C137" s="4">
        <v>1</v>
      </c>
      <c r="D137" s="16" t="s">
        <v>98</v>
      </c>
      <c r="E137" s="18">
        <v>763</v>
      </c>
      <c r="F137" s="1">
        <v>51</v>
      </c>
    </row>
    <row r="138" spans="2:6">
      <c r="C138" s="4">
        <v>2</v>
      </c>
      <c r="D138" s="16" t="s">
        <v>63</v>
      </c>
      <c r="E138" s="18">
        <v>234</v>
      </c>
      <c r="F138" s="1">
        <v>15.7</v>
      </c>
    </row>
    <row r="139" spans="2:6">
      <c r="C139" s="4">
        <v>3</v>
      </c>
      <c r="D139" s="16" t="s">
        <v>64</v>
      </c>
      <c r="E139" s="18">
        <v>217</v>
      </c>
      <c r="F139" s="1">
        <v>14.5</v>
      </c>
    </row>
    <row r="140" spans="2:6">
      <c r="C140" s="4">
        <v>4</v>
      </c>
      <c r="D140" s="16" t="s">
        <v>65</v>
      </c>
      <c r="E140" s="18">
        <v>11</v>
      </c>
      <c r="F140" s="1">
        <v>0.7</v>
      </c>
    </row>
    <row r="141" spans="2:6">
      <c r="C141" s="4">
        <v>5</v>
      </c>
      <c r="D141" s="16" t="s">
        <v>66</v>
      </c>
      <c r="E141" s="18">
        <v>26</v>
      </c>
      <c r="F141" s="1">
        <v>1.7</v>
      </c>
    </row>
    <row r="142" spans="2:6">
      <c r="C142" s="4">
        <v>6</v>
      </c>
      <c r="D142" s="16" t="s">
        <v>67</v>
      </c>
      <c r="E142" s="18">
        <v>160</v>
      </c>
      <c r="F142" s="1">
        <v>10.7</v>
      </c>
    </row>
    <row r="143" spans="2:6">
      <c r="C143" s="4">
        <v>7</v>
      </c>
      <c r="D143" s="16" t="s">
        <v>68</v>
      </c>
      <c r="E143" s="18">
        <v>4</v>
      </c>
      <c r="F143" s="1">
        <v>0.3</v>
      </c>
    </row>
    <row r="144" spans="2:6">
      <c r="C144" s="4">
        <v>8</v>
      </c>
      <c r="D144" s="16" t="s">
        <v>69</v>
      </c>
      <c r="E144" s="18">
        <v>1</v>
      </c>
      <c r="F144" s="1">
        <v>0.1</v>
      </c>
    </row>
    <row r="145" spans="2:6">
      <c r="C145" s="4">
        <v>9</v>
      </c>
      <c r="D145" s="16" t="s">
        <v>70</v>
      </c>
      <c r="E145" s="18">
        <v>110</v>
      </c>
      <c r="F145" s="1">
        <v>7.4</v>
      </c>
    </row>
    <row r="146" spans="2:6">
      <c r="C146" s="4">
        <v>10</v>
      </c>
      <c r="D146" s="16" t="s">
        <v>99</v>
      </c>
      <c r="E146" s="18">
        <v>732</v>
      </c>
      <c r="F146" s="1">
        <v>49</v>
      </c>
    </row>
    <row r="147" spans="2:6">
      <c r="C147" s="4">
        <v>11</v>
      </c>
      <c r="D147" s="16" t="s">
        <v>63</v>
      </c>
      <c r="E147" s="18">
        <v>228</v>
      </c>
      <c r="F147" s="1">
        <v>15.3</v>
      </c>
    </row>
    <row r="148" spans="2:6">
      <c r="C148" s="4">
        <v>12</v>
      </c>
      <c r="D148" s="16" t="s">
        <v>64</v>
      </c>
      <c r="E148" s="18">
        <v>220</v>
      </c>
      <c r="F148" s="1">
        <v>14.7</v>
      </c>
    </row>
    <row r="149" spans="2:6">
      <c r="C149" s="4">
        <v>13</v>
      </c>
      <c r="D149" s="16" t="s">
        <v>65</v>
      </c>
      <c r="E149" s="18">
        <v>14</v>
      </c>
      <c r="F149" s="1">
        <v>0.9</v>
      </c>
    </row>
    <row r="150" spans="2:6">
      <c r="C150" s="4">
        <v>14</v>
      </c>
      <c r="D150" s="16" t="s">
        <v>66</v>
      </c>
      <c r="E150" s="18">
        <v>30</v>
      </c>
      <c r="F150" s="1">
        <v>2</v>
      </c>
    </row>
    <row r="151" spans="2:6">
      <c r="C151" s="4">
        <v>15</v>
      </c>
      <c r="D151" s="16" t="s">
        <v>67</v>
      </c>
      <c r="E151" s="18">
        <v>148</v>
      </c>
      <c r="F151" s="1">
        <v>9.9</v>
      </c>
    </row>
    <row r="152" spans="2:6">
      <c r="C152" s="4">
        <v>16</v>
      </c>
      <c r="D152" s="16" t="s">
        <v>68</v>
      </c>
      <c r="E152" s="18">
        <v>0</v>
      </c>
      <c r="F152" s="3" t="s">
        <v>88</v>
      </c>
    </row>
    <row r="153" spans="2:6">
      <c r="C153" s="4">
        <v>17</v>
      </c>
      <c r="D153" s="16" t="s">
        <v>69</v>
      </c>
      <c r="E153" s="18">
        <v>0</v>
      </c>
      <c r="F153" s="3" t="s">
        <v>88</v>
      </c>
    </row>
    <row r="154" spans="2:6">
      <c r="C154" s="7">
        <v>18</v>
      </c>
      <c r="D154" s="13" t="s">
        <v>70</v>
      </c>
      <c r="E154" s="20">
        <v>92</v>
      </c>
      <c r="F154" s="21">
        <v>6.2</v>
      </c>
    </row>
    <row r="155" spans="2:6">
      <c r="C155" s="6"/>
      <c r="D155" s="15" t="s">
        <v>19</v>
      </c>
      <c r="E155" s="14"/>
      <c r="F155" s="8"/>
    </row>
    <row r="157" spans="2:6">
      <c r="B157" s="19" t="str">
        <f xml:space="preserve"> HYPERLINK("#'目次'!B16", "[11]")</f>
        <v>[11]</v>
      </c>
      <c r="C157" s="2" t="s">
        <v>101</v>
      </c>
    </row>
    <row r="158" spans="2:6">
      <c r="B158" s="2"/>
      <c r="C158" s="2"/>
    </row>
    <row r="159" spans="2:6">
      <c r="B159" s="2" t="s">
        <v>8</v>
      </c>
      <c r="C159" s="2" t="s">
        <v>81</v>
      </c>
    </row>
    <row r="160" spans="2:6">
      <c r="E160" s="11" t="s">
        <v>2</v>
      </c>
      <c r="F160" s="10" t="s">
        <v>3</v>
      </c>
    </row>
    <row r="161" spans="3:6">
      <c r="C161" s="17"/>
      <c r="D161" s="5" t="s">
        <v>10</v>
      </c>
      <c r="E161" s="9">
        <v>1293</v>
      </c>
      <c r="F161" s="12">
        <v>100</v>
      </c>
    </row>
    <row r="162" spans="3:6">
      <c r="C162" s="4">
        <v>1</v>
      </c>
      <c r="D162" s="16" t="s">
        <v>102</v>
      </c>
      <c r="E162" s="18">
        <v>462</v>
      </c>
      <c r="F162" s="1">
        <v>35.700000000000003</v>
      </c>
    </row>
    <row r="163" spans="3:6">
      <c r="C163" s="4">
        <v>2</v>
      </c>
      <c r="D163" s="16" t="s">
        <v>82</v>
      </c>
      <c r="E163" s="18">
        <v>146</v>
      </c>
      <c r="F163" s="1">
        <v>11.3</v>
      </c>
    </row>
    <row r="164" spans="3:6">
      <c r="C164" s="4">
        <v>3</v>
      </c>
      <c r="D164" s="16" t="s">
        <v>83</v>
      </c>
      <c r="E164" s="18">
        <v>151</v>
      </c>
      <c r="F164" s="1">
        <v>11.7</v>
      </c>
    </row>
    <row r="165" spans="3:6">
      <c r="C165" s="4">
        <v>4</v>
      </c>
      <c r="D165" s="16" t="s">
        <v>84</v>
      </c>
      <c r="E165" s="18">
        <v>165</v>
      </c>
      <c r="F165" s="1">
        <v>12.8</v>
      </c>
    </row>
    <row r="166" spans="3:6">
      <c r="C166" s="4">
        <v>5</v>
      </c>
      <c r="D166" s="16" t="s">
        <v>103</v>
      </c>
      <c r="E166" s="18">
        <v>437</v>
      </c>
      <c r="F166" s="1">
        <v>33.799999999999997</v>
      </c>
    </row>
    <row r="167" spans="3:6">
      <c r="C167" s="4">
        <v>6</v>
      </c>
      <c r="D167" s="16" t="s">
        <v>82</v>
      </c>
      <c r="E167" s="18">
        <v>153</v>
      </c>
      <c r="F167" s="1">
        <v>11.8</v>
      </c>
    </row>
    <row r="168" spans="3:6">
      <c r="C168" s="4">
        <v>7</v>
      </c>
      <c r="D168" s="16" t="s">
        <v>83</v>
      </c>
      <c r="E168" s="18">
        <v>122</v>
      </c>
      <c r="F168" s="1">
        <v>9.4</v>
      </c>
    </row>
    <row r="169" spans="3:6">
      <c r="C169" s="4">
        <v>8</v>
      </c>
      <c r="D169" s="16" t="s">
        <v>84</v>
      </c>
      <c r="E169" s="18">
        <v>162</v>
      </c>
      <c r="F169" s="1">
        <v>12.5</v>
      </c>
    </row>
    <row r="170" spans="3:6">
      <c r="C170" s="4">
        <v>9</v>
      </c>
      <c r="D170" s="16" t="s">
        <v>85</v>
      </c>
      <c r="E170" s="18">
        <v>0</v>
      </c>
      <c r="F170" s="3" t="s">
        <v>88</v>
      </c>
    </row>
    <row r="171" spans="3:6">
      <c r="C171" s="4">
        <v>10</v>
      </c>
      <c r="D171" s="16" t="s">
        <v>86</v>
      </c>
      <c r="E171" s="18">
        <v>0</v>
      </c>
      <c r="F171" s="3" t="s">
        <v>88</v>
      </c>
    </row>
    <row r="172" spans="3:6">
      <c r="C172" s="4">
        <v>11</v>
      </c>
      <c r="D172" s="16" t="s">
        <v>104</v>
      </c>
      <c r="E172" s="18">
        <v>389</v>
      </c>
      <c r="F172" s="1">
        <v>30.1</v>
      </c>
    </row>
    <row r="173" spans="3:6">
      <c r="C173" s="4">
        <v>12</v>
      </c>
      <c r="D173" s="16" t="s">
        <v>82</v>
      </c>
      <c r="E173" s="18">
        <v>106</v>
      </c>
      <c r="F173" s="1">
        <v>8.1999999999999993</v>
      </c>
    </row>
    <row r="174" spans="3:6">
      <c r="C174" s="4">
        <v>13</v>
      </c>
      <c r="D174" s="16" t="s">
        <v>83</v>
      </c>
      <c r="E174" s="18">
        <v>120</v>
      </c>
      <c r="F174" s="1">
        <v>9.3000000000000007</v>
      </c>
    </row>
    <row r="175" spans="3:6">
      <c r="C175" s="4">
        <v>14</v>
      </c>
      <c r="D175" s="16" t="s">
        <v>84</v>
      </c>
      <c r="E175" s="18">
        <v>90</v>
      </c>
      <c r="F175" s="1">
        <v>7</v>
      </c>
    </row>
    <row r="176" spans="3:6">
      <c r="C176" s="4">
        <v>15</v>
      </c>
      <c r="D176" s="16" t="s">
        <v>85</v>
      </c>
      <c r="E176" s="18">
        <v>72</v>
      </c>
      <c r="F176" s="1">
        <v>5.6</v>
      </c>
    </row>
    <row r="177" spans="2:6">
      <c r="C177" s="4">
        <v>16</v>
      </c>
      <c r="D177" s="16" t="s">
        <v>86</v>
      </c>
      <c r="E177" s="18">
        <v>1</v>
      </c>
      <c r="F177" s="1">
        <v>0.1</v>
      </c>
    </row>
    <row r="178" spans="2:6">
      <c r="C178" s="4">
        <v>17</v>
      </c>
      <c r="D178" s="16" t="s">
        <v>87</v>
      </c>
      <c r="E178" s="18">
        <v>0</v>
      </c>
      <c r="F178" s="3" t="s">
        <v>88</v>
      </c>
    </row>
    <row r="179" spans="2:6">
      <c r="C179" s="4">
        <v>18</v>
      </c>
      <c r="D179" s="16" t="s">
        <v>105</v>
      </c>
      <c r="E179" s="18">
        <v>5</v>
      </c>
      <c r="F179" s="1">
        <v>0.4</v>
      </c>
    </row>
    <row r="180" spans="2:6">
      <c r="C180" s="4">
        <v>19</v>
      </c>
      <c r="D180" s="16" t="s">
        <v>82</v>
      </c>
      <c r="E180" s="18">
        <v>3</v>
      </c>
      <c r="F180" s="1">
        <v>0.2</v>
      </c>
    </row>
    <row r="181" spans="2:6">
      <c r="C181" s="4">
        <v>20</v>
      </c>
      <c r="D181" s="16" t="s">
        <v>83</v>
      </c>
      <c r="E181" s="18">
        <v>1</v>
      </c>
      <c r="F181" s="1">
        <v>0.1</v>
      </c>
    </row>
    <row r="182" spans="2:6">
      <c r="C182" s="4">
        <v>21</v>
      </c>
      <c r="D182" s="16" t="s">
        <v>84</v>
      </c>
      <c r="E182" s="18">
        <v>0</v>
      </c>
      <c r="F182" s="3" t="s">
        <v>88</v>
      </c>
    </row>
    <row r="183" spans="2:6">
      <c r="C183" s="4">
        <v>22</v>
      </c>
      <c r="D183" s="16" t="s">
        <v>85</v>
      </c>
      <c r="E183" s="18">
        <v>1</v>
      </c>
      <c r="F183" s="1">
        <v>0.1</v>
      </c>
    </row>
    <row r="184" spans="2:6">
      <c r="C184" s="4">
        <v>23</v>
      </c>
      <c r="D184" s="16" t="s">
        <v>86</v>
      </c>
      <c r="E184" s="18">
        <v>0</v>
      </c>
      <c r="F184" s="3" t="s">
        <v>88</v>
      </c>
    </row>
    <row r="185" spans="2:6">
      <c r="C185" s="7">
        <v>24</v>
      </c>
      <c r="D185" s="13" t="s">
        <v>87</v>
      </c>
      <c r="E185" s="20">
        <v>0</v>
      </c>
      <c r="F185" s="26" t="s">
        <v>88</v>
      </c>
    </row>
    <row r="186" spans="2:6">
      <c r="C186" s="6"/>
      <c r="D186" s="15" t="s">
        <v>19</v>
      </c>
      <c r="E186" s="14"/>
      <c r="F186" s="8"/>
    </row>
    <row r="188" spans="2:6">
      <c r="B188" s="19" t="str">
        <f xml:space="preserve"> HYPERLINK("#'目次'!B17", "[12]")</f>
        <v>[12]</v>
      </c>
      <c r="C188" s="2" t="s">
        <v>107</v>
      </c>
    </row>
    <row r="189" spans="2:6">
      <c r="B189" s="2"/>
      <c r="C189" s="2"/>
    </row>
    <row r="190" spans="2:6">
      <c r="B190" s="2"/>
      <c r="C190" s="2"/>
    </row>
    <row r="191" spans="2:6">
      <c r="E191" s="11" t="s">
        <v>2</v>
      </c>
      <c r="F191" s="10" t="s">
        <v>3</v>
      </c>
    </row>
    <row r="192" spans="2:6">
      <c r="C192" s="17"/>
      <c r="D192" s="5" t="s">
        <v>10</v>
      </c>
      <c r="E192" s="9">
        <v>1495</v>
      </c>
      <c r="F192" s="12">
        <v>100</v>
      </c>
    </row>
    <row r="193" spans="2:6">
      <c r="C193" s="4">
        <v>1</v>
      </c>
      <c r="D193" s="16" t="s">
        <v>108</v>
      </c>
      <c r="E193" s="18">
        <v>462</v>
      </c>
      <c r="F193" s="1">
        <v>30.9</v>
      </c>
    </row>
    <row r="194" spans="2:6">
      <c r="C194" s="4">
        <v>2</v>
      </c>
      <c r="D194" s="16" t="s">
        <v>109</v>
      </c>
      <c r="E194" s="18">
        <v>437</v>
      </c>
      <c r="F194" s="1">
        <v>29.2</v>
      </c>
    </row>
    <row r="195" spans="2:6">
      <c r="C195" s="4">
        <v>3</v>
      </c>
      <c r="D195" s="16" t="s">
        <v>110</v>
      </c>
      <c r="E195" s="18">
        <v>389</v>
      </c>
      <c r="F195" s="1">
        <v>26</v>
      </c>
    </row>
    <row r="196" spans="2:6">
      <c r="C196" s="4">
        <v>4</v>
      </c>
      <c r="D196" s="16" t="s">
        <v>111</v>
      </c>
      <c r="E196" s="18">
        <v>9</v>
      </c>
      <c r="F196" s="1">
        <v>0.6</v>
      </c>
    </row>
    <row r="197" spans="2:6">
      <c r="C197" s="4">
        <v>5</v>
      </c>
      <c r="D197" s="16" t="s">
        <v>112</v>
      </c>
      <c r="E197" s="18">
        <v>182</v>
      </c>
      <c r="F197" s="1">
        <v>12.2</v>
      </c>
    </row>
    <row r="198" spans="2:6">
      <c r="C198" s="7">
        <v>6</v>
      </c>
      <c r="D198" s="13" t="s">
        <v>113</v>
      </c>
      <c r="E198" s="20">
        <v>16</v>
      </c>
      <c r="F198" s="21">
        <v>1.1000000000000001</v>
      </c>
    </row>
    <row r="199" spans="2:6">
      <c r="C199" s="6"/>
      <c r="D199" s="15" t="s">
        <v>19</v>
      </c>
      <c r="E199" s="14"/>
      <c r="F199" s="8"/>
    </row>
    <row r="201" spans="2:6">
      <c r="B201" s="19" t="str">
        <f xml:space="preserve"> HYPERLINK("#'目次'!B18", "[13]")</f>
        <v>[13]</v>
      </c>
      <c r="C201" s="2" t="s">
        <v>115</v>
      </c>
    </row>
    <row r="202" spans="2:6">
      <c r="B202" s="2"/>
      <c r="C202" s="2"/>
    </row>
    <row r="203" spans="2:6">
      <c r="B203" s="2"/>
      <c r="C203" s="2"/>
    </row>
    <row r="204" spans="2:6">
      <c r="E204" s="11" t="s">
        <v>2</v>
      </c>
      <c r="F204" s="10" t="s">
        <v>3</v>
      </c>
    </row>
    <row r="205" spans="2:6">
      <c r="C205" s="17"/>
      <c r="D205" s="5" t="s">
        <v>10</v>
      </c>
      <c r="E205" s="9">
        <v>1495</v>
      </c>
      <c r="F205" s="12">
        <v>100</v>
      </c>
    </row>
    <row r="206" spans="2:6">
      <c r="C206" s="4">
        <v>1</v>
      </c>
      <c r="D206" s="16" t="s">
        <v>98</v>
      </c>
      <c r="E206" s="18">
        <v>763</v>
      </c>
      <c r="F206" s="1">
        <v>51</v>
      </c>
    </row>
    <row r="207" spans="2:6">
      <c r="C207" s="4">
        <v>2</v>
      </c>
      <c r="D207" s="16" t="s">
        <v>108</v>
      </c>
      <c r="E207" s="18">
        <v>234</v>
      </c>
      <c r="F207" s="1">
        <v>15.7</v>
      </c>
    </row>
    <row r="208" spans="2:6">
      <c r="C208" s="4">
        <v>3</v>
      </c>
      <c r="D208" s="16" t="s">
        <v>109</v>
      </c>
      <c r="E208" s="18">
        <v>217</v>
      </c>
      <c r="F208" s="1">
        <v>14.5</v>
      </c>
    </row>
    <row r="209" spans="2:6">
      <c r="C209" s="4">
        <v>4</v>
      </c>
      <c r="D209" s="16" t="s">
        <v>110</v>
      </c>
      <c r="E209" s="18">
        <v>197</v>
      </c>
      <c r="F209" s="1">
        <v>13.2</v>
      </c>
    </row>
    <row r="210" spans="2:6">
      <c r="C210" s="4">
        <v>5</v>
      </c>
      <c r="D210" s="16" t="s">
        <v>111</v>
      </c>
      <c r="E210" s="18">
        <v>9</v>
      </c>
      <c r="F210" s="1">
        <v>0.6</v>
      </c>
    </row>
    <row r="211" spans="2:6">
      <c r="C211" s="4">
        <v>6</v>
      </c>
      <c r="D211" s="16" t="s">
        <v>112</v>
      </c>
      <c r="E211" s="18">
        <v>101</v>
      </c>
      <c r="F211" s="1">
        <v>6.8</v>
      </c>
    </row>
    <row r="212" spans="2:6">
      <c r="C212" s="4">
        <v>7</v>
      </c>
      <c r="D212" s="16" t="s">
        <v>113</v>
      </c>
      <c r="E212" s="18">
        <v>5</v>
      </c>
      <c r="F212" s="1">
        <v>0.3</v>
      </c>
    </row>
    <row r="213" spans="2:6">
      <c r="C213" s="4">
        <v>8</v>
      </c>
      <c r="D213" s="16" t="s">
        <v>99</v>
      </c>
      <c r="E213" s="18">
        <v>732</v>
      </c>
      <c r="F213" s="1">
        <v>49</v>
      </c>
    </row>
    <row r="214" spans="2:6">
      <c r="C214" s="4">
        <v>9</v>
      </c>
      <c r="D214" s="16" t="s">
        <v>108</v>
      </c>
      <c r="E214" s="18">
        <v>228</v>
      </c>
      <c r="F214" s="1">
        <v>15.3</v>
      </c>
    </row>
    <row r="215" spans="2:6">
      <c r="C215" s="4">
        <v>10</v>
      </c>
      <c r="D215" s="16" t="s">
        <v>109</v>
      </c>
      <c r="E215" s="18">
        <v>220</v>
      </c>
      <c r="F215" s="1">
        <v>14.7</v>
      </c>
    </row>
    <row r="216" spans="2:6">
      <c r="C216" s="4">
        <v>11</v>
      </c>
      <c r="D216" s="16" t="s">
        <v>110</v>
      </c>
      <c r="E216" s="18">
        <v>192</v>
      </c>
      <c r="F216" s="1">
        <v>12.8</v>
      </c>
    </row>
    <row r="217" spans="2:6">
      <c r="C217" s="4">
        <v>12</v>
      </c>
      <c r="D217" s="16" t="s">
        <v>111</v>
      </c>
      <c r="E217" s="18">
        <v>0</v>
      </c>
      <c r="F217" s="3" t="s">
        <v>88</v>
      </c>
    </row>
    <row r="218" spans="2:6">
      <c r="C218" s="4">
        <v>13</v>
      </c>
      <c r="D218" s="16" t="s">
        <v>112</v>
      </c>
      <c r="E218" s="18">
        <v>81</v>
      </c>
      <c r="F218" s="1">
        <v>5.4</v>
      </c>
    </row>
    <row r="219" spans="2:6">
      <c r="C219" s="7">
        <v>14</v>
      </c>
      <c r="D219" s="13" t="s">
        <v>113</v>
      </c>
      <c r="E219" s="20">
        <v>11</v>
      </c>
      <c r="F219" s="21">
        <v>0.7</v>
      </c>
    </row>
    <row r="220" spans="2:6">
      <c r="C220" s="6"/>
      <c r="D220" s="15" t="s">
        <v>19</v>
      </c>
      <c r="E220" s="14"/>
      <c r="F220" s="8"/>
    </row>
    <row r="222" spans="2:6">
      <c r="B222" s="19" t="str">
        <f xml:space="preserve"> HYPERLINK("#'目次'!B19", "[14]")</f>
        <v>[14]</v>
      </c>
      <c r="C222" s="2" t="s">
        <v>117</v>
      </c>
    </row>
    <row r="223" spans="2:6">
      <c r="B223" s="2"/>
      <c r="C223" s="2"/>
    </row>
    <row r="224" spans="2:6">
      <c r="B224" s="2"/>
      <c r="C224" s="2"/>
    </row>
    <row r="225" spans="3:6">
      <c r="E225" s="11" t="s">
        <v>2</v>
      </c>
      <c r="F225" s="10" t="s">
        <v>3</v>
      </c>
    </row>
    <row r="226" spans="3:6">
      <c r="C226" s="17"/>
      <c r="D226" s="5" t="s">
        <v>10</v>
      </c>
      <c r="E226" s="9">
        <v>1495</v>
      </c>
      <c r="F226" s="12">
        <v>100</v>
      </c>
    </row>
    <row r="227" spans="3:6">
      <c r="C227" s="4">
        <v>1</v>
      </c>
      <c r="D227" s="16" t="s">
        <v>118</v>
      </c>
      <c r="E227" s="18">
        <v>261</v>
      </c>
      <c r="F227" s="1">
        <v>17.5</v>
      </c>
    </row>
    <row r="228" spans="3:6">
      <c r="C228" s="4">
        <v>2</v>
      </c>
      <c r="D228" s="16" t="s">
        <v>119</v>
      </c>
      <c r="E228" s="18">
        <v>55</v>
      </c>
      <c r="F228" s="1">
        <v>3.7</v>
      </c>
    </row>
    <row r="229" spans="3:6">
      <c r="C229" s="4">
        <v>3</v>
      </c>
      <c r="D229" s="16" t="s">
        <v>120</v>
      </c>
      <c r="E229" s="18">
        <v>21</v>
      </c>
      <c r="F229" s="1">
        <v>1.4</v>
      </c>
    </row>
    <row r="230" spans="3:6">
      <c r="C230" s="4">
        <v>4</v>
      </c>
      <c r="D230" s="16" t="s">
        <v>121</v>
      </c>
      <c r="E230" s="18">
        <v>31</v>
      </c>
      <c r="F230" s="1">
        <v>2.1</v>
      </c>
    </row>
    <row r="231" spans="3:6">
      <c r="C231" s="4">
        <v>5</v>
      </c>
      <c r="D231" s="16" t="s">
        <v>122</v>
      </c>
      <c r="E231" s="18">
        <v>176</v>
      </c>
      <c r="F231" s="1">
        <v>11.8</v>
      </c>
    </row>
    <row r="232" spans="3:6">
      <c r="C232" s="4">
        <v>6</v>
      </c>
      <c r="D232" s="16" t="s">
        <v>123</v>
      </c>
      <c r="E232" s="18">
        <v>57</v>
      </c>
      <c r="F232" s="1">
        <v>3.8</v>
      </c>
    </row>
    <row r="233" spans="3:6">
      <c r="C233" s="4">
        <v>7</v>
      </c>
      <c r="D233" s="16" t="s">
        <v>124</v>
      </c>
      <c r="E233" s="18">
        <v>149</v>
      </c>
      <c r="F233" s="1">
        <v>10</v>
      </c>
    </row>
    <row r="234" spans="3:6">
      <c r="C234" s="4">
        <v>8</v>
      </c>
      <c r="D234" s="16" t="s">
        <v>125</v>
      </c>
      <c r="E234" s="18">
        <v>286</v>
      </c>
      <c r="F234" s="1">
        <v>19.100000000000001</v>
      </c>
    </row>
    <row r="235" spans="3:6">
      <c r="C235" s="4">
        <v>9</v>
      </c>
      <c r="D235" s="16" t="s">
        <v>126</v>
      </c>
      <c r="E235" s="18">
        <v>35</v>
      </c>
      <c r="F235" s="1">
        <v>2.2999999999999998</v>
      </c>
    </row>
    <row r="236" spans="3:6">
      <c r="C236" s="4">
        <v>10</v>
      </c>
      <c r="D236" s="16" t="s">
        <v>127</v>
      </c>
      <c r="E236" s="18">
        <v>240</v>
      </c>
      <c r="F236" s="1">
        <v>16.100000000000001</v>
      </c>
    </row>
    <row r="237" spans="3:6">
      <c r="C237" s="4">
        <v>11</v>
      </c>
      <c r="D237" s="16" t="s">
        <v>128</v>
      </c>
      <c r="E237" s="18">
        <v>30</v>
      </c>
      <c r="F237" s="1">
        <v>2</v>
      </c>
    </row>
    <row r="238" spans="3:6">
      <c r="C238" s="4">
        <v>12</v>
      </c>
      <c r="D238" s="16" t="s">
        <v>129</v>
      </c>
      <c r="E238" s="18">
        <v>34</v>
      </c>
      <c r="F238" s="1">
        <v>2.2999999999999998</v>
      </c>
    </row>
    <row r="239" spans="3:6">
      <c r="C239" s="4">
        <v>13</v>
      </c>
      <c r="D239" s="16" t="s">
        <v>130</v>
      </c>
      <c r="E239" s="18">
        <v>285</v>
      </c>
      <c r="F239" s="1">
        <v>19.100000000000001</v>
      </c>
    </row>
    <row r="240" spans="3:6">
      <c r="C240" s="4">
        <v>14</v>
      </c>
      <c r="D240" s="16" t="s">
        <v>131</v>
      </c>
      <c r="E240" s="18">
        <v>6</v>
      </c>
      <c r="F240" s="1">
        <v>0.4</v>
      </c>
    </row>
    <row r="241" spans="3:6">
      <c r="C241" s="4">
        <v>15</v>
      </c>
      <c r="D241" s="16" t="s">
        <v>132</v>
      </c>
      <c r="E241" s="18">
        <v>3</v>
      </c>
      <c r="F241" s="1">
        <v>0.2</v>
      </c>
    </row>
    <row r="242" spans="3:6">
      <c r="C242" s="4">
        <v>16</v>
      </c>
      <c r="D242" s="16" t="s">
        <v>133</v>
      </c>
      <c r="E242" s="18">
        <v>137</v>
      </c>
      <c r="F242" s="1">
        <v>9.1999999999999993</v>
      </c>
    </row>
    <row r="243" spans="3:6">
      <c r="C243" s="4">
        <v>17</v>
      </c>
      <c r="D243" s="16" t="s">
        <v>134</v>
      </c>
      <c r="E243" s="18">
        <v>211</v>
      </c>
      <c r="F243" s="1">
        <v>14.1</v>
      </c>
    </row>
    <row r="244" spans="3:6">
      <c r="C244" s="4">
        <v>18</v>
      </c>
      <c r="D244" s="16" t="s">
        <v>135</v>
      </c>
      <c r="E244" s="18">
        <v>3</v>
      </c>
      <c r="F244" s="1">
        <v>0.2</v>
      </c>
    </row>
    <row r="245" spans="3:6">
      <c r="C245" s="4">
        <v>19</v>
      </c>
      <c r="D245" s="16" t="s">
        <v>136</v>
      </c>
      <c r="E245" s="18">
        <v>58</v>
      </c>
      <c r="F245" s="1">
        <v>3.9</v>
      </c>
    </row>
    <row r="246" spans="3:6">
      <c r="C246" s="4">
        <v>20</v>
      </c>
      <c r="D246" s="16" t="s">
        <v>137</v>
      </c>
      <c r="E246" s="18">
        <v>99</v>
      </c>
      <c r="F246" s="1">
        <v>6.6</v>
      </c>
    </row>
    <row r="247" spans="3:6">
      <c r="C247" s="4">
        <v>21</v>
      </c>
      <c r="D247" s="16" t="s">
        <v>138</v>
      </c>
      <c r="E247" s="18">
        <v>161</v>
      </c>
      <c r="F247" s="1">
        <v>10.8</v>
      </c>
    </row>
    <row r="248" spans="3:6">
      <c r="C248" s="4">
        <v>22</v>
      </c>
      <c r="D248" s="16" t="s">
        <v>139</v>
      </c>
      <c r="E248" s="18">
        <v>36</v>
      </c>
      <c r="F248" s="1">
        <v>2.4</v>
      </c>
    </row>
    <row r="249" spans="3:6">
      <c r="C249" s="4">
        <v>23</v>
      </c>
      <c r="D249" s="16" t="s">
        <v>140</v>
      </c>
      <c r="E249" s="18">
        <v>8</v>
      </c>
      <c r="F249" s="1">
        <v>0.5</v>
      </c>
    </row>
    <row r="250" spans="3:6">
      <c r="C250" s="4">
        <v>24</v>
      </c>
      <c r="D250" s="16" t="s">
        <v>141</v>
      </c>
      <c r="E250" s="18">
        <v>17</v>
      </c>
      <c r="F250" s="1">
        <v>1.1000000000000001</v>
      </c>
    </row>
    <row r="251" spans="3:6">
      <c r="C251" s="4">
        <v>25</v>
      </c>
      <c r="D251" s="16" t="s">
        <v>142</v>
      </c>
      <c r="E251" s="18">
        <v>156</v>
      </c>
      <c r="F251" s="1">
        <v>10.4</v>
      </c>
    </row>
    <row r="252" spans="3:6">
      <c r="C252" s="4">
        <v>26</v>
      </c>
      <c r="D252" s="16" t="s">
        <v>143</v>
      </c>
      <c r="E252" s="18">
        <v>6</v>
      </c>
      <c r="F252" s="1">
        <v>0.4</v>
      </c>
    </row>
    <row r="253" spans="3:6">
      <c r="C253" s="4">
        <v>27</v>
      </c>
      <c r="D253" s="16" t="s">
        <v>144</v>
      </c>
      <c r="E253" s="18">
        <v>127</v>
      </c>
      <c r="F253" s="1">
        <v>8.5</v>
      </c>
    </row>
    <row r="254" spans="3:6">
      <c r="C254" s="4">
        <v>28</v>
      </c>
      <c r="D254" s="16" t="s">
        <v>145</v>
      </c>
      <c r="E254" s="18">
        <v>9</v>
      </c>
      <c r="F254" s="1">
        <v>0.6</v>
      </c>
    </row>
    <row r="255" spans="3:6">
      <c r="C255" s="4">
        <v>29</v>
      </c>
      <c r="D255" s="16" t="s">
        <v>146</v>
      </c>
      <c r="E255" s="18">
        <v>5</v>
      </c>
      <c r="F255" s="1">
        <v>0.3</v>
      </c>
    </row>
    <row r="256" spans="3:6">
      <c r="C256" s="4">
        <v>30</v>
      </c>
      <c r="D256" s="16" t="s">
        <v>147</v>
      </c>
      <c r="E256" s="18">
        <v>37</v>
      </c>
      <c r="F256" s="1">
        <v>2.5</v>
      </c>
    </row>
    <row r="257" spans="3:6">
      <c r="C257" s="4">
        <v>31</v>
      </c>
      <c r="D257" s="16" t="s">
        <v>148</v>
      </c>
      <c r="E257" s="18">
        <v>10</v>
      </c>
      <c r="F257" s="1">
        <v>0.7</v>
      </c>
    </row>
    <row r="258" spans="3:6">
      <c r="C258" s="4">
        <v>32</v>
      </c>
      <c r="D258" s="16" t="s">
        <v>149</v>
      </c>
      <c r="E258" s="18">
        <v>4</v>
      </c>
      <c r="F258" s="1">
        <v>0.3</v>
      </c>
    </row>
    <row r="259" spans="3:6">
      <c r="C259" s="4">
        <v>33</v>
      </c>
      <c r="D259" s="16" t="s">
        <v>150</v>
      </c>
      <c r="E259" s="18">
        <v>15</v>
      </c>
      <c r="F259" s="1">
        <v>1</v>
      </c>
    </row>
    <row r="260" spans="3:6">
      <c r="C260" s="4">
        <v>34</v>
      </c>
      <c r="D260" s="16" t="s">
        <v>151</v>
      </c>
      <c r="E260" s="18">
        <v>67</v>
      </c>
      <c r="F260" s="1">
        <v>4.5</v>
      </c>
    </row>
    <row r="261" spans="3:6">
      <c r="C261" s="4">
        <v>35</v>
      </c>
      <c r="D261" s="16" t="s">
        <v>152</v>
      </c>
      <c r="E261" s="18">
        <v>252</v>
      </c>
      <c r="F261" s="1">
        <v>16.899999999999999</v>
      </c>
    </row>
    <row r="262" spans="3:6">
      <c r="C262" s="4">
        <v>36</v>
      </c>
      <c r="D262" s="16" t="s">
        <v>153</v>
      </c>
      <c r="E262" s="18">
        <v>299</v>
      </c>
      <c r="F262" s="1">
        <v>20</v>
      </c>
    </row>
    <row r="263" spans="3:6">
      <c r="C263" s="4">
        <v>37</v>
      </c>
      <c r="D263" s="16" t="s">
        <v>154</v>
      </c>
      <c r="E263" s="18">
        <v>288</v>
      </c>
      <c r="F263" s="1">
        <v>19.3</v>
      </c>
    </row>
    <row r="264" spans="3:6">
      <c r="C264" s="4">
        <v>38</v>
      </c>
      <c r="D264" s="16" t="s">
        <v>155</v>
      </c>
      <c r="E264" s="18">
        <v>89</v>
      </c>
      <c r="F264" s="1">
        <v>6</v>
      </c>
    </row>
    <row r="265" spans="3:6">
      <c r="C265" s="4">
        <v>39</v>
      </c>
      <c r="D265" s="16" t="s">
        <v>156</v>
      </c>
      <c r="E265" s="18">
        <v>89</v>
      </c>
      <c r="F265" s="1">
        <v>6</v>
      </c>
    </row>
    <row r="266" spans="3:6">
      <c r="C266" s="4">
        <v>40</v>
      </c>
      <c r="D266" s="16" t="s">
        <v>157</v>
      </c>
      <c r="E266" s="18">
        <v>133</v>
      </c>
      <c r="F266" s="1">
        <v>8.9</v>
      </c>
    </row>
    <row r="267" spans="3:6">
      <c r="C267" s="4">
        <v>41</v>
      </c>
      <c r="D267" s="16" t="s">
        <v>158</v>
      </c>
      <c r="E267" s="18">
        <v>16</v>
      </c>
      <c r="F267" s="1">
        <v>1.1000000000000001</v>
      </c>
    </row>
    <row r="268" spans="3:6">
      <c r="C268" s="4">
        <v>42</v>
      </c>
      <c r="D268" s="16" t="s">
        <v>159</v>
      </c>
      <c r="E268" s="18">
        <v>19</v>
      </c>
      <c r="F268" s="1">
        <v>1.3</v>
      </c>
    </row>
    <row r="269" spans="3:6">
      <c r="C269" s="4">
        <v>43</v>
      </c>
      <c r="D269" s="16" t="s">
        <v>160</v>
      </c>
      <c r="E269" s="18">
        <v>22</v>
      </c>
      <c r="F269" s="1">
        <v>1.5</v>
      </c>
    </row>
    <row r="270" spans="3:6">
      <c r="C270" s="4">
        <v>44</v>
      </c>
      <c r="D270" s="16" t="s">
        <v>161</v>
      </c>
      <c r="E270" s="18">
        <v>19</v>
      </c>
      <c r="F270" s="1">
        <v>1.3</v>
      </c>
    </row>
    <row r="271" spans="3:6">
      <c r="C271" s="4">
        <v>45</v>
      </c>
      <c r="D271" s="16" t="s">
        <v>162</v>
      </c>
      <c r="E271" s="18">
        <v>5</v>
      </c>
      <c r="F271" s="1">
        <v>0.3</v>
      </c>
    </row>
    <row r="272" spans="3:6">
      <c r="C272" s="4">
        <v>46</v>
      </c>
      <c r="D272" s="16" t="s">
        <v>163</v>
      </c>
      <c r="E272" s="18">
        <v>58</v>
      </c>
      <c r="F272" s="1">
        <v>3.9</v>
      </c>
    </row>
    <row r="273" spans="3:6">
      <c r="C273" s="4">
        <v>47</v>
      </c>
      <c r="D273" s="16" t="s">
        <v>164</v>
      </c>
      <c r="E273" s="18">
        <v>7</v>
      </c>
      <c r="F273" s="1">
        <v>0.5</v>
      </c>
    </row>
    <row r="274" spans="3:6">
      <c r="C274" s="4">
        <v>48</v>
      </c>
      <c r="D274" s="16" t="s">
        <v>165</v>
      </c>
      <c r="E274" s="18">
        <v>6</v>
      </c>
      <c r="F274" s="1">
        <v>0.4</v>
      </c>
    </row>
    <row r="275" spans="3:6">
      <c r="C275" s="4">
        <v>49</v>
      </c>
      <c r="D275" s="16" t="s">
        <v>166</v>
      </c>
      <c r="E275" s="18">
        <v>14</v>
      </c>
      <c r="F275" s="1">
        <v>0.9</v>
      </c>
    </row>
    <row r="276" spans="3:6">
      <c r="C276" s="4">
        <v>50</v>
      </c>
      <c r="D276" s="16" t="s">
        <v>167</v>
      </c>
      <c r="E276" s="18">
        <v>6</v>
      </c>
      <c r="F276" s="1">
        <v>0.4</v>
      </c>
    </row>
    <row r="277" spans="3:6">
      <c r="C277" s="4">
        <v>51</v>
      </c>
      <c r="D277" s="16" t="s">
        <v>168</v>
      </c>
      <c r="E277" s="18">
        <v>5</v>
      </c>
      <c r="F277" s="1">
        <v>0.3</v>
      </c>
    </row>
    <row r="278" spans="3:6">
      <c r="C278" s="4">
        <v>52</v>
      </c>
      <c r="D278" s="16" t="s">
        <v>169</v>
      </c>
      <c r="E278" s="18">
        <v>4</v>
      </c>
      <c r="F278" s="1">
        <v>0.3</v>
      </c>
    </row>
    <row r="279" spans="3:6">
      <c r="C279" s="4">
        <v>53</v>
      </c>
      <c r="D279" s="16" t="s">
        <v>170</v>
      </c>
      <c r="E279" s="18">
        <v>67</v>
      </c>
      <c r="F279" s="1">
        <v>4.5</v>
      </c>
    </row>
    <row r="280" spans="3:6">
      <c r="C280" s="4">
        <v>54</v>
      </c>
      <c r="D280" s="16" t="s">
        <v>171</v>
      </c>
      <c r="E280" s="18">
        <v>81</v>
      </c>
      <c r="F280" s="1">
        <v>5.4</v>
      </c>
    </row>
    <row r="281" spans="3:6">
      <c r="C281" s="4">
        <v>55</v>
      </c>
      <c r="D281" s="16" t="s">
        <v>172</v>
      </c>
      <c r="E281" s="18">
        <v>32</v>
      </c>
      <c r="F281" s="1">
        <v>2.1</v>
      </c>
    </row>
    <row r="282" spans="3:6">
      <c r="C282" s="4">
        <v>56</v>
      </c>
      <c r="D282" s="16" t="s">
        <v>173</v>
      </c>
      <c r="E282" s="18">
        <v>34</v>
      </c>
      <c r="F282" s="1">
        <v>2.2999999999999998</v>
      </c>
    </row>
    <row r="283" spans="3:6">
      <c r="C283" s="4">
        <v>57</v>
      </c>
      <c r="D283" s="16" t="s">
        <v>174</v>
      </c>
      <c r="E283" s="18">
        <v>5</v>
      </c>
      <c r="F283" s="1">
        <v>0.3</v>
      </c>
    </row>
    <row r="284" spans="3:6">
      <c r="C284" s="4">
        <v>58</v>
      </c>
      <c r="D284" s="16" t="s">
        <v>175</v>
      </c>
      <c r="E284" s="18">
        <v>1</v>
      </c>
      <c r="F284" s="1">
        <v>0.1</v>
      </c>
    </row>
    <row r="285" spans="3:6">
      <c r="C285" s="4">
        <v>59</v>
      </c>
      <c r="D285" s="16" t="s">
        <v>176</v>
      </c>
      <c r="E285" s="18">
        <v>57</v>
      </c>
      <c r="F285" s="1">
        <v>3.8</v>
      </c>
    </row>
    <row r="286" spans="3:6">
      <c r="C286" s="4">
        <v>60</v>
      </c>
      <c r="D286" s="16" t="s">
        <v>177</v>
      </c>
      <c r="E286" s="18">
        <v>87</v>
      </c>
      <c r="F286" s="1">
        <v>5.8</v>
      </c>
    </row>
    <row r="287" spans="3:6">
      <c r="C287" s="4">
        <v>61</v>
      </c>
      <c r="D287" s="16" t="s">
        <v>178</v>
      </c>
      <c r="E287" s="18">
        <v>16</v>
      </c>
      <c r="F287" s="1">
        <v>1.1000000000000001</v>
      </c>
    </row>
    <row r="288" spans="3:6">
      <c r="C288" s="4">
        <v>62</v>
      </c>
      <c r="D288" s="16" t="s">
        <v>179</v>
      </c>
      <c r="E288" s="18">
        <v>11</v>
      </c>
      <c r="F288" s="1">
        <v>0.7</v>
      </c>
    </row>
    <row r="289" spans="3:6">
      <c r="C289" s="4">
        <v>63</v>
      </c>
      <c r="D289" s="16" t="s">
        <v>180</v>
      </c>
      <c r="E289" s="18">
        <v>12</v>
      </c>
      <c r="F289" s="1">
        <v>0.8</v>
      </c>
    </row>
    <row r="290" spans="3:6">
      <c r="C290" s="4">
        <v>64</v>
      </c>
      <c r="D290" s="16" t="s">
        <v>181</v>
      </c>
      <c r="E290" s="18">
        <v>8</v>
      </c>
      <c r="F290" s="1">
        <v>0.5</v>
      </c>
    </row>
    <row r="291" spans="3:6">
      <c r="C291" s="4">
        <v>65</v>
      </c>
      <c r="D291" s="16" t="s">
        <v>182</v>
      </c>
      <c r="E291" s="18">
        <v>17</v>
      </c>
      <c r="F291" s="1">
        <v>1.1000000000000001</v>
      </c>
    </row>
    <row r="292" spans="3:6">
      <c r="C292" s="4">
        <v>66</v>
      </c>
      <c r="D292" s="16" t="s">
        <v>183</v>
      </c>
      <c r="E292" s="18">
        <v>47</v>
      </c>
      <c r="F292" s="1">
        <v>3.1</v>
      </c>
    </row>
    <row r="293" spans="3:6">
      <c r="C293" s="4">
        <v>67</v>
      </c>
      <c r="D293" s="16" t="s">
        <v>184</v>
      </c>
      <c r="E293" s="18">
        <v>22</v>
      </c>
      <c r="F293" s="1">
        <v>1.5</v>
      </c>
    </row>
    <row r="294" spans="3:6">
      <c r="C294" s="4">
        <v>68</v>
      </c>
      <c r="D294" s="16" t="s">
        <v>185</v>
      </c>
      <c r="E294" s="18">
        <v>110</v>
      </c>
      <c r="F294" s="1">
        <v>7.4</v>
      </c>
    </row>
    <row r="295" spans="3:6">
      <c r="C295" s="4">
        <v>69</v>
      </c>
      <c r="D295" s="16" t="s">
        <v>186</v>
      </c>
      <c r="E295" s="18">
        <v>190</v>
      </c>
      <c r="F295" s="1">
        <v>12.7</v>
      </c>
    </row>
    <row r="296" spans="3:6">
      <c r="C296" s="4">
        <v>70</v>
      </c>
      <c r="D296" s="16" t="s">
        <v>187</v>
      </c>
      <c r="E296" s="18">
        <v>86</v>
      </c>
      <c r="F296" s="1">
        <v>5.8</v>
      </c>
    </row>
    <row r="297" spans="3:6">
      <c r="C297" s="4">
        <v>71</v>
      </c>
      <c r="D297" s="16" t="s">
        <v>188</v>
      </c>
      <c r="E297" s="18">
        <v>25</v>
      </c>
      <c r="F297" s="1">
        <v>1.7</v>
      </c>
    </row>
    <row r="298" spans="3:6">
      <c r="C298" s="4">
        <v>72</v>
      </c>
      <c r="D298" s="16" t="s">
        <v>189</v>
      </c>
      <c r="E298" s="18">
        <v>21</v>
      </c>
      <c r="F298" s="1">
        <v>1.4</v>
      </c>
    </row>
    <row r="299" spans="3:6">
      <c r="C299" s="4">
        <v>73</v>
      </c>
      <c r="D299" s="16" t="s">
        <v>190</v>
      </c>
      <c r="E299" s="18">
        <v>9</v>
      </c>
      <c r="F299" s="1">
        <v>0.6</v>
      </c>
    </row>
    <row r="300" spans="3:6">
      <c r="C300" s="4">
        <v>74</v>
      </c>
      <c r="D300" s="16" t="s">
        <v>191</v>
      </c>
      <c r="E300" s="18">
        <v>93</v>
      </c>
      <c r="F300" s="1">
        <v>6.2</v>
      </c>
    </row>
    <row r="301" spans="3:6">
      <c r="C301" s="4">
        <v>75</v>
      </c>
      <c r="D301" s="16" t="s">
        <v>192</v>
      </c>
      <c r="E301" s="18">
        <v>14</v>
      </c>
      <c r="F301" s="1">
        <v>0.9</v>
      </c>
    </row>
    <row r="302" spans="3:6">
      <c r="C302" s="4">
        <v>76</v>
      </c>
      <c r="D302" s="16" t="s">
        <v>193</v>
      </c>
      <c r="E302" s="18">
        <v>78</v>
      </c>
      <c r="F302" s="1">
        <v>5.2</v>
      </c>
    </row>
    <row r="303" spans="3:6">
      <c r="C303" s="4">
        <v>77</v>
      </c>
      <c r="D303" s="16" t="s">
        <v>194</v>
      </c>
      <c r="E303" s="18">
        <v>24</v>
      </c>
      <c r="F303" s="1">
        <v>1.6</v>
      </c>
    </row>
    <row r="304" spans="3:6">
      <c r="C304" s="4">
        <v>78</v>
      </c>
      <c r="D304" s="16" t="s">
        <v>195</v>
      </c>
      <c r="E304" s="18">
        <v>148</v>
      </c>
      <c r="F304" s="1">
        <v>9.9</v>
      </c>
    </row>
    <row r="305" spans="3:6">
      <c r="C305" s="4">
        <v>79</v>
      </c>
      <c r="D305" s="16" t="s">
        <v>196</v>
      </c>
      <c r="E305" s="18">
        <v>1</v>
      </c>
      <c r="F305" s="1">
        <v>0.1</v>
      </c>
    </row>
    <row r="306" spans="3:6">
      <c r="C306" s="4">
        <v>80</v>
      </c>
      <c r="D306" s="16" t="s">
        <v>197</v>
      </c>
      <c r="E306" s="18">
        <v>1</v>
      </c>
      <c r="F306" s="1">
        <v>0.1</v>
      </c>
    </row>
    <row r="307" spans="3:6">
      <c r="C307" s="4">
        <v>81</v>
      </c>
      <c r="D307" s="16" t="s">
        <v>198</v>
      </c>
      <c r="E307" s="18">
        <v>1</v>
      </c>
      <c r="F307" s="1">
        <v>0.1</v>
      </c>
    </row>
    <row r="308" spans="3:6">
      <c r="C308" s="4">
        <v>82</v>
      </c>
      <c r="D308" s="16" t="s">
        <v>199</v>
      </c>
      <c r="E308" s="18">
        <v>2</v>
      </c>
      <c r="F308" s="1">
        <v>0.1</v>
      </c>
    </row>
    <row r="309" spans="3:6">
      <c r="C309" s="4">
        <v>83</v>
      </c>
      <c r="D309" s="16" t="s">
        <v>200</v>
      </c>
      <c r="E309" s="18">
        <v>2</v>
      </c>
      <c r="F309" s="1">
        <v>0.1</v>
      </c>
    </row>
    <row r="310" spans="3:6">
      <c r="C310" s="4">
        <v>84</v>
      </c>
      <c r="D310" s="16" t="s">
        <v>201</v>
      </c>
      <c r="E310" s="18">
        <v>1</v>
      </c>
      <c r="F310" s="1">
        <v>0.1</v>
      </c>
    </row>
    <row r="311" spans="3:6">
      <c r="C311" s="4">
        <v>85</v>
      </c>
      <c r="D311" s="16" t="s">
        <v>202</v>
      </c>
      <c r="E311" s="18">
        <v>1</v>
      </c>
      <c r="F311" s="1">
        <v>0.1</v>
      </c>
    </row>
    <row r="312" spans="3:6">
      <c r="C312" s="4">
        <v>86</v>
      </c>
      <c r="D312" s="16" t="s">
        <v>203</v>
      </c>
      <c r="E312" s="18">
        <v>2</v>
      </c>
      <c r="F312" s="1">
        <v>0.1</v>
      </c>
    </row>
    <row r="313" spans="3:6">
      <c r="C313" s="4">
        <v>87</v>
      </c>
      <c r="D313" s="16" t="s">
        <v>204</v>
      </c>
      <c r="E313" s="18">
        <v>1</v>
      </c>
      <c r="F313" s="1">
        <v>0.1</v>
      </c>
    </row>
    <row r="314" spans="3:6">
      <c r="C314" s="4">
        <v>88</v>
      </c>
      <c r="D314" s="16" t="s">
        <v>205</v>
      </c>
      <c r="E314" s="18">
        <v>2</v>
      </c>
      <c r="F314" s="1">
        <v>0.1</v>
      </c>
    </row>
    <row r="315" spans="3:6">
      <c r="C315" s="4">
        <v>89</v>
      </c>
      <c r="D315" s="16" t="s">
        <v>206</v>
      </c>
      <c r="E315" s="18">
        <v>2</v>
      </c>
      <c r="F315" s="1">
        <v>0.1</v>
      </c>
    </row>
    <row r="316" spans="3:6">
      <c r="C316" s="4">
        <v>90</v>
      </c>
      <c r="D316" s="16" t="s">
        <v>207</v>
      </c>
      <c r="E316" s="18">
        <v>1</v>
      </c>
      <c r="F316" s="1">
        <v>0.1</v>
      </c>
    </row>
    <row r="317" spans="3:6">
      <c r="C317" s="4">
        <v>91</v>
      </c>
      <c r="D317" s="16" t="s">
        <v>208</v>
      </c>
      <c r="E317" s="18">
        <v>1</v>
      </c>
      <c r="F317" s="1">
        <v>0.1</v>
      </c>
    </row>
    <row r="318" spans="3:6">
      <c r="C318" s="4">
        <v>92</v>
      </c>
      <c r="D318" s="16" t="s">
        <v>209</v>
      </c>
      <c r="E318" s="18">
        <v>1</v>
      </c>
      <c r="F318" s="1">
        <v>0.1</v>
      </c>
    </row>
    <row r="319" spans="3:6">
      <c r="C319" s="4">
        <v>93</v>
      </c>
      <c r="D319" s="16" t="s">
        <v>210</v>
      </c>
      <c r="E319" s="18">
        <v>1</v>
      </c>
      <c r="F319" s="1">
        <v>0.1</v>
      </c>
    </row>
    <row r="320" spans="3:6">
      <c r="C320" s="4">
        <v>94</v>
      </c>
      <c r="D320" s="16" t="s">
        <v>211</v>
      </c>
      <c r="E320" s="18">
        <v>1</v>
      </c>
      <c r="F320" s="1">
        <v>0.1</v>
      </c>
    </row>
    <row r="321" spans="3:6">
      <c r="C321" s="4">
        <v>95</v>
      </c>
      <c r="D321" s="16" t="s">
        <v>212</v>
      </c>
      <c r="E321" s="18">
        <v>2</v>
      </c>
      <c r="F321" s="1">
        <v>0.1</v>
      </c>
    </row>
    <row r="322" spans="3:6">
      <c r="C322" s="4">
        <v>96</v>
      </c>
      <c r="D322" s="16" t="s">
        <v>213</v>
      </c>
      <c r="E322" s="18">
        <v>2</v>
      </c>
      <c r="F322" s="1">
        <v>0.1</v>
      </c>
    </row>
    <row r="323" spans="3:6">
      <c r="C323" s="4">
        <v>97</v>
      </c>
      <c r="D323" s="16" t="s">
        <v>214</v>
      </c>
      <c r="E323" s="18">
        <v>1</v>
      </c>
      <c r="F323" s="1">
        <v>0.1</v>
      </c>
    </row>
    <row r="324" spans="3:6">
      <c r="C324" s="4">
        <v>98</v>
      </c>
      <c r="D324" s="16" t="s">
        <v>215</v>
      </c>
      <c r="E324" s="18">
        <v>4</v>
      </c>
      <c r="F324" s="1">
        <v>0.3</v>
      </c>
    </row>
    <row r="325" spans="3:6">
      <c r="C325" s="4">
        <v>99</v>
      </c>
      <c r="D325" s="16" t="s">
        <v>216</v>
      </c>
      <c r="E325" s="18">
        <v>1</v>
      </c>
      <c r="F325" s="1">
        <v>0.1</v>
      </c>
    </row>
    <row r="326" spans="3:6">
      <c r="C326" s="4">
        <v>100</v>
      </c>
      <c r="D326" s="16" t="s">
        <v>217</v>
      </c>
      <c r="E326" s="18">
        <v>1</v>
      </c>
      <c r="F326" s="1">
        <v>0.1</v>
      </c>
    </row>
    <row r="327" spans="3:6">
      <c r="C327" s="4">
        <v>101</v>
      </c>
      <c r="D327" s="16" t="s">
        <v>218</v>
      </c>
      <c r="E327" s="18">
        <v>1</v>
      </c>
      <c r="F327" s="1">
        <v>0.1</v>
      </c>
    </row>
    <row r="328" spans="3:6">
      <c r="C328" s="4">
        <v>102</v>
      </c>
      <c r="D328" s="16" t="s">
        <v>219</v>
      </c>
      <c r="E328" s="18">
        <v>1</v>
      </c>
      <c r="F328" s="1">
        <v>0.1</v>
      </c>
    </row>
    <row r="329" spans="3:6">
      <c r="C329" s="4">
        <v>103</v>
      </c>
      <c r="D329" s="16" t="s">
        <v>220</v>
      </c>
      <c r="E329" s="18">
        <v>3</v>
      </c>
      <c r="F329" s="1">
        <v>0.2</v>
      </c>
    </row>
    <row r="330" spans="3:6">
      <c r="C330" s="4">
        <v>104</v>
      </c>
      <c r="D330" s="16" t="s">
        <v>221</v>
      </c>
      <c r="E330" s="18">
        <v>3</v>
      </c>
      <c r="F330" s="1">
        <v>0.2</v>
      </c>
    </row>
    <row r="331" spans="3:6">
      <c r="C331" s="4">
        <v>105</v>
      </c>
      <c r="D331" s="16" t="s">
        <v>222</v>
      </c>
      <c r="E331" s="18">
        <v>5</v>
      </c>
      <c r="F331" s="1">
        <v>0.3</v>
      </c>
    </row>
    <row r="332" spans="3:6">
      <c r="C332" s="4">
        <v>106</v>
      </c>
      <c r="D332" s="16" t="s">
        <v>223</v>
      </c>
      <c r="E332" s="18">
        <v>1</v>
      </c>
      <c r="F332" s="1">
        <v>0.1</v>
      </c>
    </row>
    <row r="333" spans="3:6">
      <c r="C333" s="4">
        <v>107</v>
      </c>
      <c r="D333" s="16" t="s">
        <v>224</v>
      </c>
      <c r="E333" s="18">
        <v>1</v>
      </c>
      <c r="F333" s="1">
        <v>0.1</v>
      </c>
    </row>
    <row r="334" spans="3:6">
      <c r="C334" s="4">
        <v>108</v>
      </c>
      <c r="D334" s="16" t="s">
        <v>225</v>
      </c>
      <c r="E334" s="18">
        <v>2</v>
      </c>
      <c r="F334" s="1">
        <v>0.1</v>
      </c>
    </row>
    <row r="335" spans="3:6">
      <c r="C335" s="4">
        <v>109</v>
      </c>
      <c r="D335" s="16" t="s">
        <v>226</v>
      </c>
      <c r="E335" s="18">
        <v>2</v>
      </c>
      <c r="F335" s="1">
        <v>0.1</v>
      </c>
    </row>
    <row r="336" spans="3:6">
      <c r="C336" s="4">
        <v>110</v>
      </c>
      <c r="D336" s="16" t="s">
        <v>227</v>
      </c>
      <c r="E336" s="18">
        <v>1</v>
      </c>
      <c r="F336" s="1">
        <v>0.1</v>
      </c>
    </row>
    <row r="337" spans="3:6">
      <c r="C337" s="4">
        <v>111</v>
      </c>
      <c r="D337" s="16" t="s">
        <v>228</v>
      </c>
      <c r="E337" s="18">
        <v>1</v>
      </c>
      <c r="F337" s="1">
        <v>0.1</v>
      </c>
    </row>
    <row r="338" spans="3:6">
      <c r="C338" s="4">
        <v>112</v>
      </c>
      <c r="D338" s="16" t="s">
        <v>229</v>
      </c>
      <c r="E338" s="18">
        <v>2</v>
      </c>
      <c r="F338" s="1">
        <v>0.1</v>
      </c>
    </row>
    <row r="339" spans="3:6">
      <c r="C339" s="4">
        <v>113</v>
      </c>
      <c r="D339" s="16" t="s">
        <v>230</v>
      </c>
      <c r="E339" s="18">
        <v>1</v>
      </c>
      <c r="F339" s="1">
        <v>0.1</v>
      </c>
    </row>
    <row r="340" spans="3:6">
      <c r="C340" s="4">
        <v>114</v>
      </c>
      <c r="D340" s="16" t="s">
        <v>231</v>
      </c>
      <c r="E340" s="18">
        <v>2</v>
      </c>
      <c r="F340" s="1">
        <v>0.1</v>
      </c>
    </row>
    <row r="341" spans="3:6">
      <c r="C341" s="4">
        <v>115</v>
      </c>
      <c r="D341" s="16" t="s">
        <v>232</v>
      </c>
      <c r="E341" s="18">
        <v>4</v>
      </c>
      <c r="F341" s="1">
        <v>0.3</v>
      </c>
    </row>
    <row r="342" spans="3:6">
      <c r="C342" s="4">
        <v>116</v>
      </c>
      <c r="D342" s="16" t="s">
        <v>233</v>
      </c>
      <c r="E342" s="18">
        <v>1</v>
      </c>
      <c r="F342" s="1">
        <v>0.1</v>
      </c>
    </row>
    <row r="343" spans="3:6">
      <c r="C343" s="4">
        <v>117</v>
      </c>
      <c r="D343" s="16" t="s">
        <v>234</v>
      </c>
      <c r="E343" s="18">
        <v>3</v>
      </c>
      <c r="F343" s="1">
        <v>0.2</v>
      </c>
    </row>
    <row r="344" spans="3:6">
      <c r="C344" s="4">
        <v>118</v>
      </c>
      <c r="D344" s="16" t="s">
        <v>235</v>
      </c>
      <c r="E344" s="18">
        <v>1</v>
      </c>
      <c r="F344" s="1">
        <v>0.1</v>
      </c>
    </row>
    <row r="345" spans="3:6">
      <c r="C345" s="4">
        <v>119</v>
      </c>
      <c r="D345" s="16" t="s">
        <v>236</v>
      </c>
      <c r="E345" s="18">
        <v>0</v>
      </c>
      <c r="F345" s="3" t="s">
        <v>88</v>
      </c>
    </row>
    <row r="346" spans="3:6">
      <c r="C346" s="4">
        <v>120</v>
      </c>
      <c r="D346" s="16" t="s">
        <v>237</v>
      </c>
      <c r="E346" s="18">
        <v>1</v>
      </c>
      <c r="F346" s="1">
        <v>0.1</v>
      </c>
    </row>
    <row r="347" spans="3:6">
      <c r="C347" s="4">
        <v>121</v>
      </c>
      <c r="D347" s="16" t="s">
        <v>238</v>
      </c>
      <c r="E347" s="18">
        <v>0</v>
      </c>
      <c r="F347" s="3" t="s">
        <v>88</v>
      </c>
    </row>
    <row r="348" spans="3:6">
      <c r="C348" s="4">
        <v>122</v>
      </c>
      <c r="D348" s="16" t="s">
        <v>239</v>
      </c>
      <c r="E348" s="18">
        <v>1</v>
      </c>
      <c r="F348" s="1">
        <v>0.1</v>
      </c>
    </row>
    <row r="349" spans="3:6">
      <c r="C349" s="4">
        <v>123</v>
      </c>
      <c r="D349" s="16" t="s">
        <v>240</v>
      </c>
      <c r="E349" s="18">
        <v>3</v>
      </c>
      <c r="F349" s="1">
        <v>0.2</v>
      </c>
    </row>
    <row r="350" spans="3:6">
      <c r="C350" s="4">
        <v>124</v>
      </c>
      <c r="D350" s="16" t="s">
        <v>241</v>
      </c>
      <c r="E350" s="18">
        <v>2</v>
      </c>
      <c r="F350" s="1">
        <v>0.1</v>
      </c>
    </row>
    <row r="351" spans="3:6">
      <c r="C351" s="4">
        <v>125</v>
      </c>
      <c r="D351" s="16" t="s">
        <v>242</v>
      </c>
      <c r="E351" s="18">
        <v>1</v>
      </c>
      <c r="F351" s="1">
        <v>0.1</v>
      </c>
    </row>
    <row r="352" spans="3:6">
      <c r="C352" s="4">
        <v>126</v>
      </c>
      <c r="D352" s="16" t="s">
        <v>243</v>
      </c>
      <c r="E352" s="18">
        <v>1</v>
      </c>
      <c r="F352" s="1">
        <v>0.1</v>
      </c>
    </row>
    <row r="353" spans="2:6">
      <c r="C353" s="4">
        <v>127</v>
      </c>
      <c r="D353" s="16" t="s">
        <v>244</v>
      </c>
      <c r="E353" s="18">
        <v>1</v>
      </c>
      <c r="F353" s="1">
        <v>0.1</v>
      </c>
    </row>
    <row r="354" spans="2:6">
      <c r="C354" s="4">
        <v>128</v>
      </c>
      <c r="D354" s="16" t="s">
        <v>245</v>
      </c>
      <c r="E354" s="18">
        <v>2</v>
      </c>
      <c r="F354" s="1">
        <v>0.1</v>
      </c>
    </row>
    <row r="355" spans="2:6">
      <c r="C355" s="4">
        <v>129</v>
      </c>
      <c r="D355" s="16" t="s">
        <v>246</v>
      </c>
      <c r="E355" s="18">
        <v>310</v>
      </c>
      <c r="F355" s="1">
        <v>20.7</v>
      </c>
    </row>
    <row r="356" spans="2:6">
      <c r="C356" s="4">
        <v>130</v>
      </c>
      <c r="D356" s="16" t="s">
        <v>95</v>
      </c>
      <c r="E356" s="18">
        <v>0</v>
      </c>
      <c r="F356" s="3" t="s">
        <v>88</v>
      </c>
    </row>
    <row r="357" spans="2:6">
      <c r="C357" s="7"/>
      <c r="D357" s="13" t="s">
        <v>247</v>
      </c>
      <c r="E357" s="20">
        <v>5540</v>
      </c>
      <c r="F357" s="21">
        <v>370.6</v>
      </c>
    </row>
    <row r="358" spans="2:6">
      <c r="C358" s="6"/>
      <c r="D358" s="15" t="s">
        <v>19</v>
      </c>
      <c r="E358" s="14"/>
      <c r="F358" s="8"/>
    </row>
    <row r="360" spans="2:6">
      <c r="B360" s="19" t="str">
        <f xml:space="preserve"> HYPERLINK("#'目次'!B20", "[15]")</f>
        <v>[15]</v>
      </c>
      <c r="C360" s="2" t="s">
        <v>249</v>
      </c>
    </row>
    <row r="361" spans="2:6">
      <c r="B361" s="2"/>
      <c r="C361" s="2"/>
    </row>
    <row r="362" spans="2:6">
      <c r="B362" s="2"/>
      <c r="C362" s="2"/>
    </row>
    <row r="363" spans="2:6">
      <c r="E363" s="11" t="s">
        <v>2</v>
      </c>
      <c r="F363" s="10" t="s">
        <v>3</v>
      </c>
    </row>
    <row r="364" spans="2:6">
      <c r="C364" s="17"/>
      <c r="D364" s="5" t="s">
        <v>10</v>
      </c>
      <c r="E364" s="9">
        <v>1495</v>
      </c>
      <c r="F364" s="12">
        <v>100</v>
      </c>
    </row>
    <row r="365" spans="2:6">
      <c r="C365" s="4">
        <v>1</v>
      </c>
      <c r="D365" s="16" t="s">
        <v>250</v>
      </c>
      <c r="E365" s="18">
        <v>310</v>
      </c>
      <c r="F365" s="1">
        <v>20.7</v>
      </c>
    </row>
    <row r="366" spans="2:6">
      <c r="C366" s="4">
        <v>2</v>
      </c>
      <c r="D366" s="16" t="s">
        <v>251</v>
      </c>
      <c r="E366" s="18">
        <v>239</v>
      </c>
      <c r="F366" s="1">
        <v>16</v>
      </c>
    </row>
    <row r="367" spans="2:6">
      <c r="C367" s="4">
        <v>3</v>
      </c>
      <c r="D367" s="16" t="s">
        <v>252</v>
      </c>
      <c r="E367" s="18">
        <v>90</v>
      </c>
      <c r="F367" s="1">
        <v>6</v>
      </c>
    </row>
    <row r="368" spans="2:6">
      <c r="C368" s="4">
        <v>4</v>
      </c>
      <c r="D368" s="16" t="s">
        <v>253</v>
      </c>
      <c r="E368" s="18">
        <v>68</v>
      </c>
      <c r="F368" s="1">
        <v>4.5</v>
      </c>
    </row>
    <row r="369" spans="2:6">
      <c r="C369" s="4">
        <v>5</v>
      </c>
      <c r="D369" s="16" t="s">
        <v>254</v>
      </c>
      <c r="E369" s="18">
        <v>83</v>
      </c>
      <c r="F369" s="1">
        <v>5.6</v>
      </c>
    </row>
    <row r="370" spans="2:6">
      <c r="C370" s="4">
        <v>6</v>
      </c>
      <c r="D370" s="16" t="s">
        <v>255</v>
      </c>
      <c r="E370" s="18">
        <v>92</v>
      </c>
      <c r="F370" s="1">
        <v>6.2</v>
      </c>
    </row>
    <row r="371" spans="2:6">
      <c r="C371" s="4">
        <v>7</v>
      </c>
      <c r="D371" s="16" t="s">
        <v>256</v>
      </c>
      <c r="E371" s="18">
        <v>156</v>
      </c>
      <c r="F371" s="1">
        <v>10.4</v>
      </c>
    </row>
    <row r="372" spans="2:6">
      <c r="C372" s="4">
        <v>8</v>
      </c>
      <c r="D372" s="16" t="s">
        <v>257</v>
      </c>
      <c r="E372" s="18">
        <v>144</v>
      </c>
      <c r="F372" s="1">
        <v>9.6</v>
      </c>
    </row>
    <row r="373" spans="2:6">
      <c r="C373" s="4">
        <v>9</v>
      </c>
      <c r="D373" s="16" t="s">
        <v>258</v>
      </c>
      <c r="E373" s="18">
        <v>313</v>
      </c>
      <c r="F373" s="1">
        <v>20.9</v>
      </c>
    </row>
    <row r="374" spans="2:6">
      <c r="C374" s="4">
        <v>10</v>
      </c>
      <c r="D374" s="16" t="s">
        <v>95</v>
      </c>
      <c r="E374" s="18">
        <v>0</v>
      </c>
      <c r="F374" s="3" t="s">
        <v>88</v>
      </c>
    </row>
    <row r="375" spans="2:6">
      <c r="C375" s="4"/>
      <c r="D375" s="16" t="s">
        <v>259</v>
      </c>
      <c r="E375" s="25" t="s">
        <v>88</v>
      </c>
      <c r="F375" s="22">
        <v>264.2</v>
      </c>
    </row>
    <row r="376" spans="2:6">
      <c r="C376" s="7"/>
      <c r="D376" s="13" t="s">
        <v>260</v>
      </c>
      <c r="E376" s="23" t="s">
        <v>88</v>
      </c>
      <c r="F376" s="24">
        <v>223.3</v>
      </c>
    </row>
    <row r="377" spans="2:6">
      <c r="C377" s="6"/>
      <c r="D377" s="15" t="s">
        <v>19</v>
      </c>
      <c r="E377" s="14"/>
      <c r="F377" s="8"/>
    </row>
    <row r="379" spans="2:6">
      <c r="B379" s="19" t="str">
        <f xml:space="preserve"> HYPERLINK("#'目次'!B21", "[16]")</f>
        <v>[16]</v>
      </c>
      <c r="C379" s="2" t="s">
        <v>262</v>
      </c>
    </row>
    <row r="380" spans="2:6">
      <c r="B380" s="2"/>
      <c r="C380" s="2"/>
    </row>
    <row r="381" spans="2:6">
      <c r="B381" s="2"/>
      <c r="C381" s="2"/>
    </row>
    <row r="382" spans="2:6">
      <c r="E382" s="11" t="s">
        <v>2</v>
      </c>
      <c r="F382" s="10" t="s">
        <v>3</v>
      </c>
    </row>
    <row r="383" spans="2:6">
      <c r="C383" s="17"/>
      <c r="D383" s="5" t="s">
        <v>10</v>
      </c>
      <c r="E383" s="9">
        <v>1495</v>
      </c>
      <c r="F383" s="12">
        <v>100</v>
      </c>
    </row>
    <row r="384" spans="2:6">
      <c r="C384" s="4">
        <v>1</v>
      </c>
      <c r="D384" s="16" t="s">
        <v>263</v>
      </c>
      <c r="E384" s="18">
        <v>310</v>
      </c>
      <c r="F384" s="1">
        <v>20.7</v>
      </c>
    </row>
    <row r="385" spans="2:6">
      <c r="C385" s="4">
        <v>2</v>
      </c>
      <c r="D385" s="16" t="s">
        <v>264</v>
      </c>
      <c r="E385" s="18">
        <v>397</v>
      </c>
      <c r="F385" s="1">
        <v>26.6</v>
      </c>
    </row>
    <row r="386" spans="2:6">
      <c r="C386" s="4">
        <v>3</v>
      </c>
      <c r="D386" s="16" t="s">
        <v>265</v>
      </c>
      <c r="E386" s="18">
        <v>475</v>
      </c>
      <c r="F386" s="1">
        <v>31.8</v>
      </c>
    </row>
    <row r="387" spans="2:6">
      <c r="C387" s="4">
        <v>4</v>
      </c>
      <c r="D387" s="16" t="s">
        <v>266</v>
      </c>
      <c r="E387" s="18">
        <v>313</v>
      </c>
      <c r="F387" s="1">
        <v>20.9</v>
      </c>
    </row>
    <row r="388" spans="2:6">
      <c r="C388" s="4">
        <v>5</v>
      </c>
      <c r="D388" s="16" t="s">
        <v>95</v>
      </c>
      <c r="E388" s="18">
        <v>0</v>
      </c>
      <c r="F388" s="3" t="s">
        <v>88</v>
      </c>
    </row>
    <row r="389" spans="2:6">
      <c r="C389" s="4"/>
      <c r="D389" s="16" t="s">
        <v>259</v>
      </c>
      <c r="E389" s="25" t="s">
        <v>88</v>
      </c>
      <c r="F389" s="22">
        <v>264.2</v>
      </c>
    </row>
    <row r="390" spans="2:6">
      <c r="C390" s="7"/>
      <c r="D390" s="13" t="s">
        <v>260</v>
      </c>
      <c r="E390" s="23" t="s">
        <v>88</v>
      </c>
      <c r="F390" s="24">
        <v>223.3</v>
      </c>
    </row>
    <row r="391" spans="2:6">
      <c r="C391" s="6"/>
      <c r="D391" s="15" t="s">
        <v>19</v>
      </c>
      <c r="E391" s="14"/>
      <c r="F391" s="8"/>
    </row>
    <row r="393" spans="2:6">
      <c r="B393" s="19" t="str">
        <f xml:space="preserve"> HYPERLINK("#'目次'!B22", "[17]")</f>
        <v>[17]</v>
      </c>
      <c r="C393" s="2" t="s">
        <v>268</v>
      </c>
    </row>
    <row r="394" spans="2:6">
      <c r="B394" s="2" t="s">
        <v>7</v>
      </c>
      <c r="C394" s="2" t="s">
        <v>269</v>
      </c>
    </row>
    <row r="395" spans="2:6">
      <c r="B395" s="2"/>
      <c r="C395" s="2"/>
    </row>
    <row r="396" spans="2:6">
      <c r="E396" s="11" t="s">
        <v>2</v>
      </c>
      <c r="F396" s="10" t="s">
        <v>3</v>
      </c>
    </row>
    <row r="397" spans="2:6">
      <c r="C397" s="17"/>
      <c r="D397" s="5" t="s">
        <v>10</v>
      </c>
      <c r="E397" s="9">
        <v>1185</v>
      </c>
      <c r="F397" s="12">
        <v>100</v>
      </c>
    </row>
    <row r="398" spans="2:6">
      <c r="C398" s="4">
        <v>1</v>
      </c>
      <c r="D398" s="16" t="s">
        <v>270</v>
      </c>
      <c r="E398" s="18">
        <v>851</v>
      </c>
      <c r="F398" s="1">
        <v>71.8</v>
      </c>
    </row>
    <row r="399" spans="2:6">
      <c r="C399" s="4">
        <v>2</v>
      </c>
      <c r="D399" s="16" t="s">
        <v>271</v>
      </c>
      <c r="E399" s="18">
        <v>643</v>
      </c>
      <c r="F399" s="1">
        <v>54.3</v>
      </c>
    </row>
    <row r="400" spans="2:6">
      <c r="C400" s="4">
        <v>3</v>
      </c>
      <c r="D400" s="16" t="s">
        <v>272</v>
      </c>
      <c r="E400" s="18">
        <v>463</v>
      </c>
      <c r="F400" s="1">
        <v>39.1</v>
      </c>
    </row>
    <row r="401" spans="3:6">
      <c r="C401" s="4">
        <v>4</v>
      </c>
      <c r="D401" s="16" t="s">
        <v>273</v>
      </c>
      <c r="E401" s="18">
        <v>264</v>
      </c>
      <c r="F401" s="1">
        <v>22.3</v>
      </c>
    </row>
    <row r="402" spans="3:6">
      <c r="C402" s="4">
        <v>5</v>
      </c>
      <c r="D402" s="16" t="s">
        <v>274</v>
      </c>
      <c r="E402" s="18">
        <v>328</v>
      </c>
      <c r="F402" s="1">
        <v>27.7</v>
      </c>
    </row>
    <row r="403" spans="3:6">
      <c r="C403" s="4">
        <v>6</v>
      </c>
      <c r="D403" s="16" t="s">
        <v>275</v>
      </c>
      <c r="E403" s="18">
        <v>533</v>
      </c>
      <c r="F403" s="1">
        <v>45</v>
      </c>
    </row>
    <row r="404" spans="3:6">
      <c r="C404" s="4">
        <v>7</v>
      </c>
      <c r="D404" s="16" t="s">
        <v>276</v>
      </c>
      <c r="E404" s="18">
        <v>226</v>
      </c>
      <c r="F404" s="1">
        <v>19.100000000000001</v>
      </c>
    </row>
    <row r="405" spans="3:6">
      <c r="C405" s="4">
        <v>8</v>
      </c>
      <c r="D405" s="16" t="s">
        <v>277</v>
      </c>
      <c r="E405" s="18">
        <v>90</v>
      </c>
      <c r="F405" s="1">
        <v>7.6</v>
      </c>
    </row>
    <row r="406" spans="3:6">
      <c r="C406" s="4">
        <v>9</v>
      </c>
      <c r="D406" s="16" t="s">
        <v>278</v>
      </c>
      <c r="E406" s="18">
        <v>192</v>
      </c>
      <c r="F406" s="1">
        <v>16.2</v>
      </c>
    </row>
    <row r="407" spans="3:6">
      <c r="C407" s="4">
        <v>10</v>
      </c>
      <c r="D407" s="16" t="s">
        <v>279</v>
      </c>
      <c r="E407" s="18">
        <v>363</v>
      </c>
      <c r="F407" s="1">
        <v>30.6</v>
      </c>
    </row>
    <row r="408" spans="3:6">
      <c r="C408" s="4">
        <v>11</v>
      </c>
      <c r="D408" s="16" t="s">
        <v>280</v>
      </c>
      <c r="E408" s="18">
        <v>211</v>
      </c>
      <c r="F408" s="1">
        <v>17.8</v>
      </c>
    </row>
    <row r="409" spans="3:6">
      <c r="C409" s="4">
        <v>12</v>
      </c>
      <c r="D409" s="16" t="s">
        <v>281</v>
      </c>
      <c r="E409" s="18">
        <v>44</v>
      </c>
      <c r="F409" s="1">
        <v>3.7</v>
      </c>
    </row>
    <row r="410" spans="3:6">
      <c r="C410" s="4">
        <v>13</v>
      </c>
      <c r="D410" s="16" t="s">
        <v>282</v>
      </c>
      <c r="E410" s="18">
        <v>63</v>
      </c>
      <c r="F410" s="1">
        <v>5.3</v>
      </c>
    </row>
    <row r="411" spans="3:6">
      <c r="C411" s="4">
        <v>14</v>
      </c>
      <c r="D411" s="16" t="s">
        <v>283</v>
      </c>
      <c r="E411" s="18">
        <v>82</v>
      </c>
      <c r="F411" s="1">
        <v>6.9</v>
      </c>
    </row>
    <row r="412" spans="3:6">
      <c r="C412" s="4">
        <v>15</v>
      </c>
      <c r="D412" s="16" t="s">
        <v>284</v>
      </c>
      <c r="E412" s="18">
        <v>227</v>
      </c>
      <c r="F412" s="1">
        <v>19.2</v>
      </c>
    </row>
    <row r="413" spans="3:6">
      <c r="C413" s="4">
        <v>16</v>
      </c>
      <c r="D413" s="16" t="s">
        <v>285</v>
      </c>
      <c r="E413" s="18">
        <v>78</v>
      </c>
      <c r="F413" s="1">
        <v>6.6</v>
      </c>
    </row>
    <row r="414" spans="3:6">
      <c r="C414" s="4">
        <v>17</v>
      </c>
      <c r="D414" s="16" t="s">
        <v>286</v>
      </c>
      <c r="E414" s="18">
        <v>57</v>
      </c>
      <c r="F414" s="1">
        <v>4.8</v>
      </c>
    </row>
    <row r="415" spans="3:6">
      <c r="C415" s="4">
        <v>18</v>
      </c>
      <c r="D415" s="16" t="s">
        <v>287</v>
      </c>
      <c r="E415" s="18">
        <v>24</v>
      </c>
      <c r="F415" s="1">
        <v>2</v>
      </c>
    </row>
    <row r="416" spans="3:6">
      <c r="C416" s="4">
        <v>19</v>
      </c>
      <c r="D416" s="16" t="s">
        <v>288</v>
      </c>
      <c r="E416" s="18">
        <v>9</v>
      </c>
      <c r="F416" s="1">
        <v>0.8</v>
      </c>
    </row>
    <row r="417" spans="2:6">
      <c r="C417" s="4">
        <v>20</v>
      </c>
      <c r="D417" s="16" t="s">
        <v>289</v>
      </c>
      <c r="E417" s="18">
        <v>2</v>
      </c>
      <c r="F417" s="1">
        <v>0.2</v>
      </c>
    </row>
    <row r="418" spans="2:6">
      <c r="C418" s="4">
        <v>21</v>
      </c>
      <c r="D418" s="16" t="s">
        <v>290</v>
      </c>
      <c r="E418" s="18">
        <v>11</v>
      </c>
      <c r="F418" s="1">
        <v>0.9</v>
      </c>
    </row>
    <row r="419" spans="2:6">
      <c r="C419" s="4">
        <v>22</v>
      </c>
      <c r="D419" s="16" t="s">
        <v>291</v>
      </c>
      <c r="E419" s="18">
        <v>6</v>
      </c>
      <c r="F419" s="1">
        <v>0.5</v>
      </c>
    </row>
    <row r="420" spans="2:6">
      <c r="C420" s="4">
        <v>23</v>
      </c>
      <c r="D420" s="16" t="s">
        <v>292</v>
      </c>
      <c r="E420" s="18">
        <v>0</v>
      </c>
      <c r="F420" s="3" t="s">
        <v>88</v>
      </c>
    </row>
    <row r="421" spans="2:6">
      <c r="C421" s="4">
        <v>24</v>
      </c>
      <c r="D421" s="16" t="s">
        <v>293</v>
      </c>
      <c r="E421" s="18">
        <v>1</v>
      </c>
      <c r="F421" s="1">
        <v>0.1</v>
      </c>
    </row>
    <row r="422" spans="2:6">
      <c r="C422" s="4">
        <v>25</v>
      </c>
      <c r="D422" s="16" t="s">
        <v>294</v>
      </c>
      <c r="E422" s="18">
        <v>1</v>
      </c>
      <c r="F422" s="1">
        <v>0.1</v>
      </c>
    </row>
    <row r="423" spans="2:6">
      <c r="C423" s="4">
        <v>26</v>
      </c>
      <c r="D423" s="16" t="s">
        <v>94</v>
      </c>
      <c r="E423" s="18">
        <v>13</v>
      </c>
      <c r="F423" s="1">
        <v>1.1000000000000001</v>
      </c>
    </row>
    <row r="424" spans="2:6">
      <c r="C424" s="7">
        <v>27</v>
      </c>
      <c r="D424" s="13" t="s">
        <v>95</v>
      </c>
      <c r="E424" s="20">
        <v>4</v>
      </c>
      <c r="F424" s="21">
        <v>0.3</v>
      </c>
    </row>
    <row r="425" spans="2:6">
      <c r="C425" s="6"/>
      <c r="D425" s="15" t="s">
        <v>19</v>
      </c>
      <c r="E425" s="14"/>
      <c r="F425" s="8"/>
    </row>
    <row r="427" spans="2:6">
      <c r="B427" s="19" t="str">
        <f xml:space="preserve"> HYPERLINK("#'目次'!B23", "[18]")</f>
        <v>[18]</v>
      </c>
      <c r="C427" s="2" t="s">
        <v>296</v>
      </c>
    </row>
    <row r="428" spans="2:6">
      <c r="B428" s="2" t="s">
        <v>7</v>
      </c>
      <c r="C428" s="2" t="s">
        <v>297</v>
      </c>
    </row>
    <row r="429" spans="2:6">
      <c r="B429" s="2"/>
      <c r="C429" s="2"/>
    </row>
    <row r="430" spans="2:6">
      <c r="E430" s="11" t="s">
        <v>2</v>
      </c>
      <c r="F430" s="10" t="s">
        <v>3</v>
      </c>
    </row>
    <row r="431" spans="2:6">
      <c r="C431" s="17"/>
      <c r="D431" s="5" t="s">
        <v>10</v>
      </c>
      <c r="E431" s="9">
        <v>310</v>
      </c>
      <c r="F431" s="12">
        <v>100</v>
      </c>
    </row>
    <row r="432" spans="2:6">
      <c r="C432" s="4">
        <v>1</v>
      </c>
      <c r="D432" s="16" t="s">
        <v>298</v>
      </c>
      <c r="E432" s="18">
        <v>80</v>
      </c>
      <c r="F432" s="1">
        <v>25.8</v>
      </c>
    </row>
    <row r="433" spans="3:6">
      <c r="C433" s="4">
        <v>2</v>
      </c>
      <c r="D433" s="16" t="s">
        <v>299</v>
      </c>
      <c r="E433" s="18">
        <v>66</v>
      </c>
      <c r="F433" s="1">
        <v>21.3</v>
      </c>
    </row>
    <row r="434" spans="3:6">
      <c r="C434" s="4">
        <v>3</v>
      </c>
      <c r="D434" s="16" t="s">
        <v>300</v>
      </c>
      <c r="E434" s="18">
        <v>28</v>
      </c>
      <c r="F434" s="1">
        <v>9</v>
      </c>
    </row>
    <row r="435" spans="3:6">
      <c r="C435" s="4">
        <v>4</v>
      </c>
      <c r="D435" s="16" t="s">
        <v>301</v>
      </c>
      <c r="E435" s="18">
        <v>89</v>
      </c>
      <c r="F435" s="1">
        <v>28.7</v>
      </c>
    </row>
    <row r="436" spans="3:6">
      <c r="C436" s="4">
        <v>5</v>
      </c>
      <c r="D436" s="16" t="s">
        <v>302</v>
      </c>
      <c r="E436" s="18">
        <v>89</v>
      </c>
      <c r="F436" s="1">
        <v>28.7</v>
      </c>
    </row>
    <row r="437" spans="3:6">
      <c r="C437" s="4">
        <v>6</v>
      </c>
      <c r="D437" s="16" t="s">
        <v>303</v>
      </c>
      <c r="E437" s="18">
        <v>32</v>
      </c>
      <c r="F437" s="1">
        <v>10.3</v>
      </c>
    </row>
    <row r="438" spans="3:6">
      <c r="C438" s="4">
        <v>7</v>
      </c>
      <c r="D438" s="16" t="s">
        <v>304</v>
      </c>
      <c r="E438" s="18">
        <v>111</v>
      </c>
      <c r="F438" s="1">
        <v>35.799999999999997</v>
      </c>
    </row>
    <row r="439" spans="3:6">
      <c r="C439" s="4">
        <v>8</v>
      </c>
      <c r="D439" s="16" t="s">
        <v>305</v>
      </c>
      <c r="E439" s="18">
        <v>15</v>
      </c>
      <c r="F439" s="1">
        <v>4.8</v>
      </c>
    </row>
    <row r="440" spans="3:6">
      <c r="C440" s="4">
        <v>9</v>
      </c>
      <c r="D440" s="16" t="s">
        <v>306</v>
      </c>
      <c r="E440" s="18">
        <v>77</v>
      </c>
      <c r="F440" s="1">
        <v>24.8</v>
      </c>
    </row>
    <row r="441" spans="3:6">
      <c r="C441" s="4">
        <v>10</v>
      </c>
      <c r="D441" s="16" t="s">
        <v>307</v>
      </c>
      <c r="E441" s="18">
        <v>4</v>
      </c>
      <c r="F441" s="1">
        <v>1.3</v>
      </c>
    </row>
    <row r="442" spans="3:6">
      <c r="C442" s="4">
        <v>11</v>
      </c>
      <c r="D442" s="16" t="s">
        <v>308</v>
      </c>
      <c r="E442" s="18">
        <v>24</v>
      </c>
      <c r="F442" s="1">
        <v>7.7</v>
      </c>
    </row>
    <row r="443" spans="3:6">
      <c r="C443" s="4">
        <v>12</v>
      </c>
      <c r="D443" s="16" t="s">
        <v>309</v>
      </c>
      <c r="E443" s="18">
        <v>11</v>
      </c>
      <c r="F443" s="1">
        <v>3.5</v>
      </c>
    </row>
    <row r="444" spans="3:6">
      <c r="C444" s="4">
        <v>13</v>
      </c>
      <c r="D444" s="16" t="s">
        <v>310</v>
      </c>
      <c r="E444" s="18">
        <v>31</v>
      </c>
      <c r="F444" s="1">
        <v>10</v>
      </c>
    </row>
    <row r="445" spans="3:6">
      <c r="C445" s="4">
        <v>14</v>
      </c>
      <c r="D445" s="16" t="s">
        <v>311</v>
      </c>
      <c r="E445" s="18">
        <v>16</v>
      </c>
      <c r="F445" s="1">
        <v>5.2</v>
      </c>
    </row>
    <row r="446" spans="3:6">
      <c r="C446" s="4">
        <v>15</v>
      </c>
      <c r="D446" s="16" t="s">
        <v>312</v>
      </c>
      <c r="E446" s="18">
        <v>43</v>
      </c>
      <c r="F446" s="1">
        <v>13.9</v>
      </c>
    </row>
    <row r="447" spans="3:6">
      <c r="C447" s="4">
        <v>16</v>
      </c>
      <c r="D447" s="16" t="s">
        <v>313</v>
      </c>
      <c r="E447" s="18">
        <v>18</v>
      </c>
      <c r="F447" s="1">
        <v>5.8</v>
      </c>
    </row>
    <row r="448" spans="3:6">
      <c r="C448" s="4">
        <v>17</v>
      </c>
      <c r="D448" s="16" t="s">
        <v>314</v>
      </c>
      <c r="E448" s="18">
        <v>3</v>
      </c>
      <c r="F448" s="1">
        <v>1</v>
      </c>
    </row>
    <row r="449" spans="2:6">
      <c r="C449" s="4">
        <v>18</v>
      </c>
      <c r="D449" s="16" t="s">
        <v>315</v>
      </c>
      <c r="E449" s="18">
        <v>1</v>
      </c>
      <c r="F449" s="1">
        <v>0.3</v>
      </c>
    </row>
    <row r="450" spans="2:6">
      <c r="C450" s="4">
        <v>19</v>
      </c>
      <c r="D450" s="16" t="s">
        <v>316</v>
      </c>
      <c r="E450" s="18">
        <v>0</v>
      </c>
      <c r="F450" s="3" t="s">
        <v>88</v>
      </c>
    </row>
    <row r="451" spans="2:6">
      <c r="C451" s="4">
        <v>20</v>
      </c>
      <c r="D451" s="16" t="s">
        <v>94</v>
      </c>
      <c r="E451" s="18">
        <v>7</v>
      </c>
      <c r="F451" s="1">
        <v>2.2999999999999998</v>
      </c>
    </row>
    <row r="452" spans="2:6">
      <c r="C452" s="7">
        <v>21</v>
      </c>
      <c r="D452" s="13" t="s">
        <v>95</v>
      </c>
      <c r="E452" s="20">
        <v>5</v>
      </c>
      <c r="F452" s="21">
        <v>1.6</v>
      </c>
    </row>
    <row r="453" spans="2:6">
      <c r="C453" s="6"/>
      <c r="D453" s="15" t="s">
        <v>19</v>
      </c>
      <c r="E453" s="14"/>
      <c r="F453" s="8"/>
    </row>
    <row r="455" spans="2:6">
      <c r="B455" s="19" t="str">
        <f xml:space="preserve"> HYPERLINK("#'目次'!B24", "[19]")</f>
        <v>[19]</v>
      </c>
      <c r="C455" s="2" t="s">
        <v>318</v>
      </c>
    </row>
    <row r="456" spans="2:6">
      <c r="B456" s="2"/>
      <c r="C456" s="2"/>
    </row>
    <row r="457" spans="2:6">
      <c r="B457" s="2"/>
      <c r="C457" s="2"/>
    </row>
    <row r="458" spans="2:6">
      <c r="E458" s="11" t="s">
        <v>2</v>
      </c>
      <c r="F458" s="10" t="s">
        <v>3</v>
      </c>
    </row>
    <row r="459" spans="2:6">
      <c r="C459" s="17"/>
      <c r="D459" s="5" t="s">
        <v>10</v>
      </c>
      <c r="E459" s="9">
        <v>1495</v>
      </c>
      <c r="F459" s="12">
        <v>100</v>
      </c>
    </row>
    <row r="460" spans="2:6">
      <c r="C460" s="4">
        <v>1</v>
      </c>
      <c r="D460" s="16" t="s">
        <v>319</v>
      </c>
      <c r="E460" s="18">
        <v>136</v>
      </c>
      <c r="F460" s="1">
        <v>9.1</v>
      </c>
    </row>
    <row r="461" spans="2:6">
      <c r="C461" s="4">
        <v>2</v>
      </c>
      <c r="D461" s="16" t="s">
        <v>320</v>
      </c>
      <c r="E461" s="18">
        <v>146</v>
      </c>
      <c r="F461" s="1">
        <v>9.8000000000000007</v>
      </c>
    </row>
    <row r="462" spans="2:6">
      <c r="C462" s="4">
        <v>3</v>
      </c>
      <c r="D462" s="16" t="s">
        <v>321</v>
      </c>
      <c r="E462" s="18">
        <v>138</v>
      </c>
      <c r="F462" s="1">
        <v>9.1999999999999993</v>
      </c>
    </row>
    <row r="463" spans="2:6">
      <c r="C463" s="4">
        <v>4</v>
      </c>
      <c r="D463" s="16" t="s">
        <v>322</v>
      </c>
      <c r="E463" s="18">
        <v>137</v>
      </c>
      <c r="F463" s="1">
        <v>9.1999999999999993</v>
      </c>
    </row>
    <row r="464" spans="2:6">
      <c r="C464" s="4">
        <v>5</v>
      </c>
      <c r="D464" s="16" t="s">
        <v>323</v>
      </c>
      <c r="E464" s="18">
        <v>225</v>
      </c>
      <c r="F464" s="1">
        <v>15.1</v>
      </c>
    </row>
    <row r="465" spans="2:6">
      <c r="C465" s="4">
        <v>6</v>
      </c>
      <c r="D465" s="16" t="s">
        <v>324</v>
      </c>
      <c r="E465" s="18">
        <v>120</v>
      </c>
      <c r="F465" s="1">
        <v>8</v>
      </c>
    </row>
    <row r="466" spans="2:6">
      <c r="C466" s="4">
        <v>7</v>
      </c>
      <c r="D466" s="16" t="s">
        <v>325</v>
      </c>
      <c r="E466" s="18">
        <v>140</v>
      </c>
      <c r="F466" s="1">
        <v>9.4</v>
      </c>
    </row>
    <row r="467" spans="2:6">
      <c r="C467" s="4">
        <v>8</v>
      </c>
      <c r="D467" s="16" t="s">
        <v>326</v>
      </c>
      <c r="E467" s="18">
        <v>450</v>
      </c>
      <c r="F467" s="1">
        <v>30.1</v>
      </c>
    </row>
    <row r="468" spans="2:6">
      <c r="C468" s="4">
        <v>9</v>
      </c>
      <c r="D468" s="16" t="s">
        <v>95</v>
      </c>
      <c r="E468" s="18">
        <v>3</v>
      </c>
      <c r="F468" s="1">
        <v>0.2</v>
      </c>
    </row>
    <row r="469" spans="2:6">
      <c r="C469" s="4"/>
      <c r="D469" s="16" t="s">
        <v>327</v>
      </c>
      <c r="E469" s="25" t="s">
        <v>88</v>
      </c>
      <c r="F469" s="22">
        <v>4</v>
      </c>
    </row>
    <row r="470" spans="2:6">
      <c r="C470" s="7"/>
      <c r="D470" s="13" t="s">
        <v>260</v>
      </c>
      <c r="E470" s="23" t="s">
        <v>88</v>
      </c>
      <c r="F470" s="24">
        <v>1.9</v>
      </c>
    </row>
    <row r="471" spans="2:6">
      <c r="C471" s="6"/>
      <c r="D471" s="15" t="s">
        <v>19</v>
      </c>
      <c r="E471" s="14"/>
      <c r="F471" s="8"/>
    </row>
    <row r="473" spans="2:6">
      <c r="B473" s="19" t="str">
        <f xml:space="preserve"> HYPERLINK("#'目次'!B25", "[20]")</f>
        <v>[20]</v>
      </c>
      <c r="C473" s="2" t="s">
        <v>329</v>
      </c>
    </row>
    <row r="474" spans="2:6">
      <c r="B474" s="2"/>
      <c r="C474" s="2"/>
    </row>
    <row r="475" spans="2:6">
      <c r="B475" s="2"/>
      <c r="C475" s="2"/>
    </row>
    <row r="476" spans="2:6">
      <c r="E476" s="11" t="s">
        <v>2</v>
      </c>
      <c r="F476" s="10" t="s">
        <v>3</v>
      </c>
    </row>
    <row r="477" spans="2:6">
      <c r="C477" s="17"/>
      <c r="D477" s="5" t="s">
        <v>10</v>
      </c>
      <c r="E477" s="9">
        <v>1185</v>
      </c>
      <c r="F477" s="12">
        <v>100</v>
      </c>
    </row>
    <row r="478" spans="2:6">
      <c r="C478" s="4">
        <v>1</v>
      </c>
      <c r="D478" s="16" t="s">
        <v>330</v>
      </c>
      <c r="E478" s="18">
        <v>178</v>
      </c>
      <c r="F478" s="1">
        <v>15</v>
      </c>
    </row>
    <row r="479" spans="2:6">
      <c r="C479" s="4">
        <v>2</v>
      </c>
      <c r="D479" s="16" t="s">
        <v>331</v>
      </c>
      <c r="E479" s="18">
        <v>1001</v>
      </c>
      <c r="F479" s="1">
        <v>84.5</v>
      </c>
    </row>
    <row r="480" spans="2:6">
      <c r="C480" s="7">
        <v>3</v>
      </c>
      <c r="D480" s="13" t="s">
        <v>95</v>
      </c>
      <c r="E480" s="20">
        <v>6</v>
      </c>
      <c r="F480" s="21">
        <v>0.5</v>
      </c>
    </row>
    <row r="481" spans="2:7">
      <c r="C481" s="6"/>
      <c r="D481" s="15" t="s">
        <v>19</v>
      </c>
      <c r="E481" s="14"/>
      <c r="F481" s="8"/>
    </row>
    <row r="483" spans="2:7">
      <c r="B483" s="19" t="str">
        <f xml:space="preserve"> HYPERLINK("#'目次'!B26", "[21]")</f>
        <v>[21]</v>
      </c>
      <c r="C483" s="2" t="s">
        <v>333</v>
      </c>
    </row>
    <row r="484" spans="2:7">
      <c r="B484" s="2" t="s">
        <v>7</v>
      </c>
      <c r="C484" s="2" t="s">
        <v>334</v>
      </c>
    </row>
    <row r="485" spans="2:7">
      <c r="B485" s="2"/>
      <c r="C485" s="2"/>
    </row>
    <row r="486" spans="2:7">
      <c r="E486" s="11" t="s">
        <v>2</v>
      </c>
      <c r="F486" s="10" t="s">
        <v>3</v>
      </c>
    </row>
    <row r="487" spans="2:7">
      <c r="C487" s="17"/>
      <c r="D487" s="5" t="s">
        <v>10</v>
      </c>
      <c r="E487" s="9">
        <v>178</v>
      </c>
      <c r="F487" s="12">
        <v>100</v>
      </c>
    </row>
    <row r="488" spans="2:7">
      <c r="C488" s="4">
        <v>1</v>
      </c>
      <c r="D488" s="16" t="s">
        <v>335</v>
      </c>
      <c r="E488" s="18">
        <v>0</v>
      </c>
      <c r="F488" s="3" t="s">
        <v>1701</v>
      </c>
      <c r="G488" s="32"/>
    </row>
    <row r="489" spans="2:7">
      <c r="C489" s="4">
        <v>2</v>
      </c>
      <c r="D489" s="16" t="s">
        <v>336</v>
      </c>
      <c r="E489" s="18">
        <v>2</v>
      </c>
      <c r="F489" s="1">
        <v>1.1235955056179776</v>
      </c>
      <c r="G489" s="32"/>
    </row>
    <row r="490" spans="2:7">
      <c r="C490" s="4">
        <v>3</v>
      </c>
      <c r="D490" s="16" t="s">
        <v>337</v>
      </c>
      <c r="E490" s="18">
        <v>0</v>
      </c>
      <c r="F490" s="3" t="s">
        <v>1701</v>
      </c>
      <c r="G490" s="32"/>
    </row>
    <row r="491" spans="2:7">
      <c r="C491" s="4">
        <v>4</v>
      </c>
      <c r="D491" s="16" t="s">
        <v>338</v>
      </c>
      <c r="E491" s="18">
        <v>0</v>
      </c>
      <c r="F491" s="3" t="s">
        <v>1701</v>
      </c>
      <c r="G491" s="32"/>
    </row>
    <row r="492" spans="2:7">
      <c r="C492" s="4">
        <v>5</v>
      </c>
      <c r="D492" s="16" t="s">
        <v>339</v>
      </c>
      <c r="E492" s="18">
        <v>3</v>
      </c>
      <c r="F492" s="1">
        <v>1.6853932584269662</v>
      </c>
      <c r="G492" s="32"/>
    </row>
    <row r="493" spans="2:7">
      <c r="C493" s="4">
        <v>6</v>
      </c>
      <c r="D493" s="16" t="s">
        <v>340</v>
      </c>
      <c r="E493" s="18">
        <v>0</v>
      </c>
      <c r="F493" s="3" t="s">
        <v>1701</v>
      </c>
      <c r="G493" s="32"/>
    </row>
    <row r="494" spans="2:7">
      <c r="C494" s="4">
        <v>7</v>
      </c>
      <c r="D494" s="16" t="s">
        <v>341</v>
      </c>
      <c r="E494" s="18">
        <v>2</v>
      </c>
      <c r="F494" s="1">
        <v>1.1235955056179776</v>
      </c>
      <c r="G494" s="32"/>
    </row>
    <row r="495" spans="2:7">
      <c r="C495" s="4">
        <v>8</v>
      </c>
      <c r="D495" s="16" t="s">
        <v>342</v>
      </c>
      <c r="E495" s="18">
        <v>0</v>
      </c>
      <c r="F495" s="3" t="s">
        <v>1701</v>
      </c>
      <c r="G495" s="32"/>
    </row>
    <row r="496" spans="2:7">
      <c r="C496" s="4">
        <v>9</v>
      </c>
      <c r="D496" s="16" t="s">
        <v>343</v>
      </c>
      <c r="E496" s="18">
        <v>2</v>
      </c>
      <c r="F496" s="1">
        <v>1.1235955056179776</v>
      </c>
      <c r="G496" s="32"/>
    </row>
    <row r="497" spans="3:7">
      <c r="C497" s="4">
        <v>10</v>
      </c>
      <c r="D497" s="16" t="s">
        <v>344</v>
      </c>
      <c r="E497" s="18">
        <v>0</v>
      </c>
      <c r="F497" s="3" t="s">
        <v>1701</v>
      </c>
      <c r="G497" s="32"/>
    </row>
    <row r="498" spans="3:7">
      <c r="C498" s="4">
        <v>11</v>
      </c>
      <c r="D498" s="16" t="s">
        <v>345</v>
      </c>
      <c r="E498" s="18">
        <v>1</v>
      </c>
      <c r="F498" s="1">
        <v>0.5617977528089888</v>
      </c>
      <c r="G498" s="32"/>
    </row>
    <row r="499" spans="3:7">
      <c r="C499" s="4">
        <v>12</v>
      </c>
      <c r="D499" s="16" t="s">
        <v>346</v>
      </c>
      <c r="E499" s="18">
        <v>0</v>
      </c>
      <c r="F499" s="3" t="s">
        <v>1701</v>
      </c>
      <c r="G499" s="32"/>
    </row>
    <row r="500" spans="3:7">
      <c r="C500" s="4">
        <v>13</v>
      </c>
      <c r="D500" s="16" t="s">
        <v>347</v>
      </c>
      <c r="E500" s="18">
        <v>0</v>
      </c>
      <c r="F500" s="3" t="s">
        <v>1701</v>
      </c>
      <c r="G500" s="32"/>
    </row>
    <row r="501" spans="3:7">
      <c r="C501" s="4">
        <v>14</v>
      </c>
      <c r="D501" s="16" t="s">
        <v>348</v>
      </c>
      <c r="E501" s="18">
        <v>1</v>
      </c>
      <c r="F501" s="1">
        <v>0.5617977528089888</v>
      </c>
      <c r="G501" s="32"/>
    </row>
    <row r="502" spans="3:7">
      <c r="C502" s="4">
        <v>15</v>
      </c>
      <c r="D502" s="16" t="s">
        <v>349</v>
      </c>
      <c r="E502" s="18">
        <v>45</v>
      </c>
      <c r="F502" s="1">
        <v>25.280898876404493</v>
      </c>
      <c r="G502" s="32"/>
    </row>
    <row r="503" spans="3:7">
      <c r="C503" s="4">
        <v>16</v>
      </c>
      <c r="D503" s="16" t="s">
        <v>350</v>
      </c>
      <c r="E503" s="18">
        <v>0</v>
      </c>
      <c r="F503" s="3" t="s">
        <v>1701</v>
      </c>
      <c r="G503" s="32"/>
    </row>
    <row r="504" spans="3:7">
      <c r="C504" s="4">
        <v>17</v>
      </c>
      <c r="D504" s="16" t="s">
        <v>351</v>
      </c>
      <c r="E504" s="18">
        <v>0</v>
      </c>
      <c r="F504" s="3" t="s">
        <v>1701</v>
      </c>
      <c r="G504" s="32"/>
    </row>
    <row r="505" spans="3:7">
      <c r="C505" s="4">
        <v>18</v>
      </c>
      <c r="D505" s="16" t="s">
        <v>352</v>
      </c>
      <c r="E505" s="18">
        <v>1</v>
      </c>
      <c r="F505" s="1">
        <v>0.5617977528089888</v>
      </c>
      <c r="G505" s="32"/>
    </row>
    <row r="506" spans="3:7">
      <c r="C506" s="4">
        <v>19</v>
      </c>
      <c r="D506" s="16" t="s">
        <v>353</v>
      </c>
      <c r="E506" s="18">
        <v>0</v>
      </c>
      <c r="F506" s="3" t="s">
        <v>1701</v>
      </c>
      <c r="G506" s="32"/>
    </row>
    <row r="507" spans="3:7">
      <c r="C507" s="4">
        <v>20</v>
      </c>
      <c r="D507" s="16" t="s">
        <v>354</v>
      </c>
      <c r="E507" s="18">
        <v>2</v>
      </c>
      <c r="F507" s="1">
        <v>1.1235955056179776</v>
      </c>
      <c r="G507" s="32"/>
    </row>
    <row r="508" spans="3:7">
      <c r="C508" s="4">
        <v>21</v>
      </c>
      <c r="D508" s="16" t="s">
        <v>355</v>
      </c>
      <c r="E508" s="18">
        <v>1</v>
      </c>
      <c r="F508" s="1">
        <v>0.5617977528089888</v>
      </c>
      <c r="G508" s="32"/>
    </row>
    <row r="509" spans="3:7">
      <c r="C509" s="4">
        <v>22</v>
      </c>
      <c r="D509" s="16" t="s">
        <v>356</v>
      </c>
      <c r="E509" s="18">
        <v>18</v>
      </c>
      <c r="F509" s="1">
        <v>10.112359550561798</v>
      </c>
      <c r="G509" s="32"/>
    </row>
    <row r="510" spans="3:7">
      <c r="C510" s="4">
        <v>23</v>
      </c>
      <c r="D510" s="16" t="s">
        <v>357</v>
      </c>
      <c r="E510" s="18">
        <v>2</v>
      </c>
      <c r="F510" s="1">
        <v>1.1235955056179776</v>
      </c>
      <c r="G510" s="32"/>
    </row>
    <row r="511" spans="3:7">
      <c r="C511" s="4">
        <v>24</v>
      </c>
      <c r="D511" s="16" t="s">
        <v>358</v>
      </c>
      <c r="E511" s="18">
        <v>1</v>
      </c>
      <c r="F511" s="1">
        <v>0.5617977528089888</v>
      </c>
      <c r="G511" s="32"/>
    </row>
    <row r="512" spans="3:7">
      <c r="C512" s="4">
        <v>25</v>
      </c>
      <c r="D512" s="16" t="s">
        <v>359</v>
      </c>
      <c r="E512" s="18">
        <v>0</v>
      </c>
      <c r="F512" s="3" t="s">
        <v>1701</v>
      </c>
      <c r="G512" s="32"/>
    </row>
    <row r="513" spans="3:7">
      <c r="C513" s="4">
        <v>26</v>
      </c>
      <c r="D513" s="16" t="s">
        <v>360</v>
      </c>
      <c r="E513" s="18">
        <v>5</v>
      </c>
      <c r="F513" s="1">
        <v>2.808988764044944</v>
      </c>
      <c r="G513" s="32"/>
    </row>
    <row r="514" spans="3:7">
      <c r="C514" s="4">
        <v>27</v>
      </c>
      <c r="D514" s="16" t="s">
        <v>361</v>
      </c>
      <c r="E514" s="18">
        <v>9</v>
      </c>
      <c r="F514" s="1">
        <v>5.0561797752808992</v>
      </c>
      <c r="G514" s="32"/>
    </row>
    <row r="515" spans="3:7">
      <c r="C515" s="4">
        <v>28</v>
      </c>
      <c r="D515" s="16" t="s">
        <v>362</v>
      </c>
      <c r="E515" s="18">
        <v>2</v>
      </c>
      <c r="F515" s="1">
        <v>1.1235955056179776</v>
      </c>
      <c r="G515" s="32"/>
    </row>
    <row r="516" spans="3:7">
      <c r="C516" s="4">
        <v>29</v>
      </c>
      <c r="D516" s="16" t="s">
        <v>363</v>
      </c>
      <c r="E516" s="18">
        <v>0</v>
      </c>
      <c r="F516" s="3" t="s">
        <v>1701</v>
      </c>
      <c r="G516" s="32"/>
    </row>
    <row r="517" spans="3:7">
      <c r="C517" s="4">
        <v>30</v>
      </c>
      <c r="D517" s="16" t="s">
        <v>364</v>
      </c>
      <c r="E517" s="18">
        <v>7</v>
      </c>
      <c r="F517" s="1">
        <v>3.9325842696629212</v>
      </c>
      <c r="G517" s="32"/>
    </row>
    <row r="518" spans="3:7">
      <c r="C518" s="4">
        <v>31</v>
      </c>
      <c r="D518" s="16" t="s">
        <v>365</v>
      </c>
      <c r="E518" s="18">
        <v>49</v>
      </c>
      <c r="F518" s="1">
        <v>27.528089887640448</v>
      </c>
      <c r="G518" s="32"/>
    </row>
    <row r="519" spans="3:7">
      <c r="C519" s="4">
        <v>32</v>
      </c>
      <c r="D519" s="16" t="s">
        <v>366</v>
      </c>
      <c r="E519" s="18">
        <v>3</v>
      </c>
      <c r="F519" s="1">
        <v>1.6853932584269662</v>
      </c>
      <c r="G519" s="32"/>
    </row>
    <row r="520" spans="3:7">
      <c r="C520" s="4">
        <v>33</v>
      </c>
      <c r="D520" s="16" t="s">
        <v>367</v>
      </c>
      <c r="E520" s="18">
        <v>1</v>
      </c>
      <c r="F520" s="1">
        <v>0.5617977528089888</v>
      </c>
      <c r="G520" s="32"/>
    </row>
    <row r="521" spans="3:7">
      <c r="C521" s="4">
        <v>34</v>
      </c>
      <c r="D521" s="16" t="s">
        <v>368</v>
      </c>
      <c r="E521" s="18">
        <v>0</v>
      </c>
      <c r="F521" s="3" t="s">
        <v>1701</v>
      </c>
      <c r="G521" s="32"/>
    </row>
    <row r="522" spans="3:7">
      <c r="C522" s="4">
        <v>35</v>
      </c>
      <c r="D522" s="16" t="s">
        <v>369</v>
      </c>
      <c r="E522" s="18">
        <v>0</v>
      </c>
      <c r="F522" s="3" t="s">
        <v>1701</v>
      </c>
      <c r="G522" s="32"/>
    </row>
    <row r="523" spans="3:7">
      <c r="C523" s="4">
        <v>36</v>
      </c>
      <c r="D523" s="16" t="s">
        <v>370</v>
      </c>
      <c r="E523" s="18">
        <v>0</v>
      </c>
      <c r="F523" s="3" t="s">
        <v>1701</v>
      </c>
      <c r="G523" s="32"/>
    </row>
    <row r="524" spans="3:7">
      <c r="C524" s="4">
        <v>37</v>
      </c>
      <c r="D524" s="16" t="s">
        <v>371</v>
      </c>
      <c r="E524" s="18">
        <v>8</v>
      </c>
      <c r="F524" s="1">
        <v>4.4943820224719104</v>
      </c>
      <c r="G524" s="32"/>
    </row>
    <row r="525" spans="3:7">
      <c r="C525" s="4">
        <v>38</v>
      </c>
      <c r="D525" s="16" t="s">
        <v>372</v>
      </c>
      <c r="E525" s="18">
        <v>0</v>
      </c>
      <c r="F525" s="3" t="s">
        <v>1701</v>
      </c>
      <c r="G525" s="32"/>
    </row>
    <row r="526" spans="3:7">
      <c r="C526" s="4">
        <v>39</v>
      </c>
      <c r="D526" s="16" t="s">
        <v>373</v>
      </c>
      <c r="E526" s="18">
        <v>0</v>
      </c>
      <c r="F526" s="3" t="s">
        <v>1701</v>
      </c>
      <c r="G526" s="32"/>
    </row>
    <row r="527" spans="3:7">
      <c r="C527" s="4">
        <v>40</v>
      </c>
      <c r="D527" s="16" t="s">
        <v>374</v>
      </c>
      <c r="E527" s="18">
        <v>1</v>
      </c>
      <c r="F527" s="1">
        <v>0.5617977528089888</v>
      </c>
      <c r="G527" s="32"/>
    </row>
    <row r="528" spans="3:7">
      <c r="C528" s="4">
        <v>41</v>
      </c>
      <c r="D528" s="16" t="s">
        <v>375</v>
      </c>
      <c r="E528" s="18">
        <v>1</v>
      </c>
      <c r="F528" s="1">
        <v>0.5617977528089888</v>
      </c>
      <c r="G528" s="32"/>
    </row>
    <row r="529" spans="3:7">
      <c r="C529" s="4">
        <v>42</v>
      </c>
      <c r="D529" s="16" t="s">
        <v>376</v>
      </c>
      <c r="E529" s="18">
        <v>1</v>
      </c>
      <c r="F529" s="1">
        <v>0.5617977528089888</v>
      </c>
      <c r="G529" s="32"/>
    </row>
    <row r="530" spans="3:7">
      <c r="C530" s="4">
        <v>43</v>
      </c>
      <c r="D530" s="16" t="s">
        <v>377</v>
      </c>
      <c r="E530" s="18">
        <v>0</v>
      </c>
      <c r="F530" s="3" t="s">
        <v>1701</v>
      </c>
      <c r="G530" s="32"/>
    </row>
    <row r="531" spans="3:7">
      <c r="C531" s="4">
        <v>44</v>
      </c>
      <c r="D531" s="16" t="s">
        <v>378</v>
      </c>
      <c r="E531" s="18">
        <v>1</v>
      </c>
      <c r="F531" s="1">
        <v>0.5617977528089888</v>
      </c>
      <c r="G531" s="32"/>
    </row>
    <row r="532" spans="3:7">
      <c r="C532" s="4">
        <v>45</v>
      </c>
      <c r="D532" s="16" t="s">
        <v>379</v>
      </c>
      <c r="E532" s="18">
        <v>3</v>
      </c>
      <c r="F532" s="1">
        <v>1.6853932584269662</v>
      </c>
      <c r="G532" s="32"/>
    </row>
    <row r="533" spans="3:7">
      <c r="C533" s="4">
        <v>46</v>
      </c>
      <c r="D533" s="16" t="s">
        <v>380</v>
      </c>
      <c r="E533" s="18">
        <v>0</v>
      </c>
      <c r="F533" s="3" t="s">
        <v>1701</v>
      </c>
      <c r="G533" s="32"/>
    </row>
    <row r="534" spans="3:7">
      <c r="C534" s="4">
        <v>47</v>
      </c>
      <c r="D534" s="16" t="s">
        <v>381</v>
      </c>
      <c r="E534" s="18">
        <v>0</v>
      </c>
      <c r="F534" s="3" t="s">
        <v>1701</v>
      </c>
      <c r="G534" s="32"/>
    </row>
    <row r="535" spans="3:7">
      <c r="C535" s="4">
        <v>48</v>
      </c>
      <c r="D535" s="16" t="s">
        <v>382</v>
      </c>
      <c r="E535" s="18">
        <v>1</v>
      </c>
      <c r="F535" s="1">
        <v>0.5617977528089888</v>
      </c>
      <c r="G535" s="32"/>
    </row>
    <row r="536" spans="3:7">
      <c r="C536" s="4">
        <v>49</v>
      </c>
      <c r="D536" s="16" t="s">
        <v>383</v>
      </c>
      <c r="E536" s="18">
        <v>1</v>
      </c>
      <c r="F536" s="1">
        <v>0.5617977528089888</v>
      </c>
      <c r="G536" s="32"/>
    </row>
    <row r="537" spans="3:7">
      <c r="C537" s="4">
        <v>50</v>
      </c>
      <c r="D537" s="16" t="s">
        <v>384</v>
      </c>
      <c r="E537" s="18">
        <v>0</v>
      </c>
      <c r="F537" s="3" t="s">
        <v>1701</v>
      </c>
      <c r="G537" s="32"/>
    </row>
    <row r="538" spans="3:7">
      <c r="C538" s="4">
        <v>51</v>
      </c>
      <c r="D538" s="16" t="s">
        <v>385</v>
      </c>
      <c r="E538" s="18">
        <v>0</v>
      </c>
      <c r="F538" s="3" t="s">
        <v>1701</v>
      </c>
      <c r="G538" s="32"/>
    </row>
    <row r="539" spans="3:7">
      <c r="C539" s="4">
        <v>52</v>
      </c>
      <c r="D539" s="16" t="s">
        <v>386</v>
      </c>
      <c r="E539" s="18">
        <v>5</v>
      </c>
      <c r="F539" s="1">
        <v>2.808988764044944</v>
      </c>
      <c r="G539" s="32"/>
    </row>
    <row r="540" spans="3:7">
      <c r="C540" s="4">
        <v>53</v>
      </c>
      <c r="D540" s="16" t="s">
        <v>387</v>
      </c>
      <c r="E540" s="18">
        <v>0</v>
      </c>
      <c r="F540" s="3" t="s">
        <v>1701</v>
      </c>
      <c r="G540" s="32"/>
    </row>
    <row r="541" spans="3:7">
      <c r="C541" s="4">
        <v>54</v>
      </c>
      <c r="D541" s="16" t="s">
        <v>388</v>
      </c>
      <c r="E541" s="18">
        <v>0</v>
      </c>
      <c r="F541" s="3" t="s">
        <v>1701</v>
      </c>
      <c r="G541" s="32"/>
    </row>
    <row r="542" spans="3:7">
      <c r="C542" s="4">
        <v>55</v>
      </c>
      <c r="D542" s="16" t="s">
        <v>389</v>
      </c>
      <c r="E542" s="18">
        <v>0</v>
      </c>
      <c r="F542" s="3" t="s">
        <v>1701</v>
      </c>
      <c r="G542" s="32"/>
    </row>
    <row r="543" spans="3:7">
      <c r="C543" s="4">
        <v>56</v>
      </c>
      <c r="D543" s="16" t="s">
        <v>390</v>
      </c>
      <c r="E543" s="18">
        <v>0</v>
      </c>
      <c r="F543" s="3" t="s">
        <v>1701</v>
      </c>
      <c r="G543" s="32"/>
    </row>
    <row r="544" spans="3:7">
      <c r="C544" s="4">
        <v>57</v>
      </c>
      <c r="D544" s="16" t="s">
        <v>391</v>
      </c>
      <c r="E544" s="18">
        <v>0</v>
      </c>
      <c r="F544" s="3" t="s">
        <v>1701</v>
      </c>
      <c r="G544" s="32"/>
    </row>
    <row r="545" spans="3:7">
      <c r="C545" s="4">
        <v>58</v>
      </c>
      <c r="D545" s="16" t="s">
        <v>392</v>
      </c>
      <c r="E545" s="18">
        <v>0</v>
      </c>
      <c r="F545" s="3" t="s">
        <v>1701</v>
      </c>
      <c r="G545" s="32"/>
    </row>
    <row r="546" spans="3:7">
      <c r="C546" s="4">
        <v>59</v>
      </c>
      <c r="D546" s="16" t="s">
        <v>393</v>
      </c>
      <c r="E546" s="18">
        <v>0</v>
      </c>
      <c r="F546" s="3" t="s">
        <v>1701</v>
      </c>
      <c r="G546" s="32"/>
    </row>
    <row r="547" spans="3:7">
      <c r="C547" s="4">
        <v>60</v>
      </c>
      <c r="D547" s="16" t="s">
        <v>394</v>
      </c>
      <c r="E547" s="18">
        <v>0</v>
      </c>
      <c r="F547" s="3" t="s">
        <v>1701</v>
      </c>
      <c r="G547" s="32"/>
    </row>
    <row r="548" spans="3:7">
      <c r="C548" s="4">
        <v>61</v>
      </c>
      <c r="D548" s="16" t="s">
        <v>395</v>
      </c>
      <c r="E548" s="18">
        <v>1</v>
      </c>
      <c r="F548" s="1">
        <v>0.5617977528089888</v>
      </c>
      <c r="G548" s="32"/>
    </row>
    <row r="549" spans="3:7">
      <c r="C549" s="4">
        <v>62</v>
      </c>
      <c r="D549" s="16" t="s">
        <v>396</v>
      </c>
      <c r="E549" s="18">
        <v>1</v>
      </c>
      <c r="F549" s="1">
        <v>0.5617977528089888</v>
      </c>
      <c r="G549" s="32"/>
    </row>
    <row r="550" spans="3:7">
      <c r="C550" s="4">
        <v>63</v>
      </c>
      <c r="D550" s="16" t="s">
        <v>397</v>
      </c>
      <c r="E550" s="18">
        <v>2</v>
      </c>
      <c r="F550" s="1">
        <v>1.1235955056179776</v>
      </c>
      <c r="G550" s="32"/>
    </row>
    <row r="551" spans="3:7">
      <c r="C551" s="4">
        <v>64</v>
      </c>
      <c r="D551" s="16" t="s">
        <v>398</v>
      </c>
      <c r="E551" s="18">
        <v>0</v>
      </c>
      <c r="F551" s="3" t="s">
        <v>1701</v>
      </c>
      <c r="G551" s="32"/>
    </row>
    <row r="552" spans="3:7">
      <c r="C552" s="4">
        <v>65</v>
      </c>
      <c r="D552" s="16" t="s">
        <v>399</v>
      </c>
      <c r="E552" s="18">
        <v>0</v>
      </c>
      <c r="F552" s="3" t="s">
        <v>1701</v>
      </c>
      <c r="G552" s="32"/>
    </row>
    <row r="553" spans="3:7">
      <c r="C553" s="4">
        <v>66</v>
      </c>
      <c r="D553" s="16" t="s">
        <v>400</v>
      </c>
      <c r="E553" s="18">
        <v>0</v>
      </c>
      <c r="F553" s="3" t="s">
        <v>1701</v>
      </c>
      <c r="G553" s="32"/>
    </row>
    <row r="554" spans="3:7">
      <c r="C554" s="4">
        <v>67</v>
      </c>
      <c r="D554" s="16" t="s">
        <v>401</v>
      </c>
      <c r="E554" s="18">
        <v>0</v>
      </c>
      <c r="F554" s="3" t="s">
        <v>1701</v>
      </c>
      <c r="G554" s="32"/>
    </row>
    <row r="555" spans="3:7">
      <c r="C555" s="4">
        <v>68</v>
      </c>
      <c r="D555" s="16" t="s">
        <v>402</v>
      </c>
      <c r="E555" s="18">
        <v>0</v>
      </c>
      <c r="F555" s="3" t="s">
        <v>1701</v>
      </c>
      <c r="G555" s="32"/>
    </row>
    <row r="556" spans="3:7">
      <c r="C556" s="4">
        <v>69</v>
      </c>
      <c r="D556" s="16" t="s">
        <v>403</v>
      </c>
      <c r="E556" s="18">
        <v>0</v>
      </c>
      <c r="F556" s="3" t="s">
        <v>1701</v>
      </c>
      <c r="G556" s="32"/>
    </row>
    <row r="557" spans="3:7">
      <c r="C557" s="4">
        <v>70</v>
      </c>
      <c r="D557" s="16" t="s">
        <v>404</v>
      </c>
      <c r="E557" s="18">
        <v>0</v>
      </c>
      <c r="F557" s="3" t="s">
        <v>1701</v>
      </c>
      <c r="G557" s="32"/>
    </row>
    <row r="558" spans="3:7">
      <c r="C558" s="4">
        <v>71</v>
      </c>
      <c r="D558" s="16" t="s">
        <v>405</v>
      </c>
      <c r="E558" s="18">
        <v>0</v>
      </c>
      <c r="F558" s="3" t="s">
        <v>1701</v>
      </c>
      <c r="G558" s="32"/>
    </row>
    <row r="559" spans="3:7">
      <c r="C559" s="4">
        <v>72</v>
      </c>
      <c r="D559" s="16" t="s">
        <v>406</v>
      </c>
      <c r="E559" s="18">
        <v>0</v>
      </c>
      <c r="F559" s="3" t="s">
        <v>1701</v>
      </c>
      <c r="G559" s="32"/>
    </row>
    <row r="560" spans="3:7">
      <c r="C560" s="4">
        <v>73</v>
      </c>
      <c r="D560" s="16" t="s">
        <v>407</v>
      </c>
      <c r="E560" s="18">
        <v>0</v>
      </c>
      <c r="F560" s="3" t="s">
        <v>1701</v>
      </c>
      <c r="G560" s="32"/>
    </row>
    <row r="561" spans="2:7">
      <c r="C561" s="4">
        <v>74</v>
      </c>
      <c r="D561" s="16" t="s">
        <v>408</v>
      </c>
      <c r="E561" s="18">
        <v>0</v>
      </c>
      <c r="F561" s="3" t="s">
        <v>1701</v>
      </c>
      <c r="G561" s="32"/>
    </row>
    <row r="562" spans="2:7">
      <c r="C562" s="4">
        <v>75</v>
      </c>
      <c r="D562" s="16" t="s">
        <v>409</v>
      </c>
      <c r="E562" s="18">
        <v>0</v>
      </c>
      <c r="F562" s="3" t="s">
        <v>1701</v>
      </c>
      <c r="G562" s="32"/>
    </row>
    <row r="563" spans="2:7">
      <c r="C563" s="4">
        <v>76</v>
      </c>
      <c r="D563" s="16" t="s">
        <v>410</v>
      </c>
      <c r="E563" s="18">
        <v>0</v>
      </c>
      <c r="F563" s="3" t="s">
        <v>1701</v>
      </c>
      <c r="G563" s="32"/>
    </row>
    <row r="564" spans="2:7">
      <c r="C564" s="4">
        <v>77</v>
      </c>
      <c r="D564" s="16" t="s">
        <v>411</v>
      </c>
      <c r="E564" s="18">
        <v>1</v>
      </c>
      <c r="F564" s="1">
        <v>0.5617977528089888</v>
      </c>
      <c r="G564" s="32"/>
    </row>
    <row r="565" spans="2:7">
      <c r="C565" s="4">
        <v>78</v>
      </c>
      <c r="D565" s="16" t="s">
        <v>412</v>
      </c>
      <c r="E565" s="18">
        <v>0</v>
      </c>
      <c r="F565" s="3" t="s">
        <v>1701</v>
      </c>
      <c r="G565" s="32"/>
    </row>
    <row r="566" spans="2:7">
      <c r="C566" s="4">
        <v>79</v>
      </c>
      <c r="D566" s="16" t="s">
        <v>413</v>
      </c>
      <c r="E566" s="18">
        <v>1</v>
      </c>
      <c r="F566" s="1">
        <v>0.5617977528089888</v>
      </c>
      <c r="G566" s="32"/>
    </row>
    <row r="567" spans="2:7">
      <c r="C567" s="4">
        <v>80</v>
      </c>
      <c r="D567" s="16" t="s">
        <v>94</v>
      </c>
      <c r="E567" s="18">
        <v>8</v>
      </c>
      <c r="F567" s="1">
        <v>4.4943820224719104</v>
      </c>
      <c r="G567" s="32"/>
    </row>
    <row r="568" spans="2:7">
      <c r="C568" s="7">
        <v>81</v>
      </c>
      <c r="D568" s="13" t="s">
        <v>95</v>
      </c>
      <c r="E568" s="20">
        <v>1</v>
      </c>
      <c r="F568" s="21">
        <v>0.5617977528089888</v>
      </c>
      <c r="G568" s="32"/>
    </row>
    <row r="569" spans="2:7">
      <c r="C569" s="6"/>
      <c r="D569" s="15" t="s">
        <v>19</v>
      </c>
      <c r="E569" s="14"/>
      <c r="F569" s="8"/>
    </row>
    <row r="571" spans="2:7">
      <c r="B571" s="19" t="str">
        <f xml:space="preserve"> HYPERLINK("#'目次'!B27", "[22]")</f>
        <v>[22]</v>
      </c>
      <c r="C571" s="2" t="s">
        <v>415</v>
      </c>
    </row>
    <row r="572" spans="2:7">
      <c r="B572" s="2"/>
      <c r="C572" s="2"/>
    </row>
    <row r="573" spans="2:7">
      <c r="B573" s="2"/>
      <c r="C573" s="2"/>
    </row>
    <row r="574" spans="2:7">
      <c r="E574" s="11" t="s">
        <v>2</v>
      </c>
      <c r="F574" s="10" t="s">
        <v>3</v>
      </c>
    </row>
    <row r="575" spans="2:7">
      <c r="C575" s="17"/>
      <c r="D575" s="5" t="s">
        <v>10</v>
      </c>
      <c r="E575" s="9">
        <v>1495</v>
      </c>
      <c r="F575" s="12">
        <v>100</v>
      </c>
    </row>
    <row r="576" spans="2:7">
      <c r="C576" s="4">
        <v>1</v>
      </c>
      <c r="D576" s="16" t="s">
        <v>416</v>
      </c>
      <c r="E576" s="18">
        <v>156</v>
      </c>
      <c r="F576" s="1">
        <v>10.4</v>
      </c>
    </row>
    <row r="577" spans="3:6">
      <c r="C577" s="4">
        <v>2</v>
      </c>
      <c r="D577" s="16" t="s">
        <v>417</v>
      </c>
      <c r="E577" s="18">
        <v>11</v>
      </c>
      <c r="F577" s="1">
        <v>0.7</v>
      </c>
    </row>
    <row r="578" spans="3:6">
      <c r="C578" s="4">
        <v>3</v>
      </c>
      <c r="D578" s="16" t="s">
        <v>418</v>
      </c>
      <c r="E578" s="18">
        <v>70</v>
      </c>
      <c r="F578" s="1">
        <v>4.7</v>
      </c>
    </row>
    <row r="579" spans="3:6">
      <c r="C579" s="4">
        <v>4</v>
      </c>
      <c r="D579" s="16" t="s">
        <v>419</v>
      </c>
      <c r="E579" s="18">
        <v>20</v>
      </c>
      <c r="F579" s="1">
        <v>1.3</v>
      </c>
    </row>
    <row r="580" spans="3:6">
      <c r="C580" s="4">
        <v>5</v>
      </c>
      <c r="D580" s="16" t="s">
        <v>420</v>
      </c>
      <c r="E580" s="18">
        <v>65</v>
      </c>
      <c r="F580" s="1">
        <v>4.3</v>
      </c>
    </row>
    <row r="581" spans="3:6">
      <c r="C581" s="4">
        <v>6</v>
      </c>
      <c r="D581" s="16" t="s">
        <v>421</v>
      </c>
      <c r="E581" s="18">
        <v>8</v>
      </c>
      <c r="F581" s="1">
        <v>0.5</v>
      </c>
    </row>
    <row r="582" spans="3:6">
      <c r="C582" s="4">
        <v>7</v>
      </c>
      <c r="D582" s="16" t="s">
        <v>422</v>
      </c>
      <c r="E582" s="18">
        <v>15</v>
      </c>
      <c r="F582" s="1">
        <v>1</v>
      </c>
    </row>
    <row r="583" spans="3:6">
      <c r="C583" s="4">
        <v>8</v>
      </c>
      <c r="D583" s="16" t="s">
        <v>423</v>
      </c>
      <c r="E583" s="18">
        <v>1</v>
      </c>
      <c r="F583" s="1">
        <v>0.1</v>
      </c>
    </row>
    <row r="584" spans="3:6">
      <c r="C584" s="4">
        <v>9</v>
      </c>
      <c r="D584" s="16" t="s">
        <v>424</v>
      </c>
      <c r="E584" s="18">
        <v>46</v>
      </c>
      <c r="F584" s="1">
        <v>3.1</v>
      </c>
    </row>
    <row r="585" spans="3:6">
      <c r="C585" s="4">
        <v>10</v>
      </c>
      <c r="D585" s="16" t="s">
        <v>425</v>
      </c>
      <c r="E585" s="18">
        <v>39</v>
      </c>
      <c r="F585" s="1">
        <v>2.6</v>
      </c>
    </row>
    <row r="586" spans="3:6">
      <c r="C586" s="4">
        <v>11</v>
      </c>
      <c r="D586" s="16" t="s">
        <v>426</v>
      </c>
      <c r="E586" s="18">
        <v>5</v>
      </c>
      <c r="F586" s="1">
        <v>0.3</v>
      </c>
    </row>
    <row r="587" spans="3:6">
      <c r="C587" s="4">
        <v>12</v>
      </c>
      <c r="D587" s="16" t="s">
        <v>427</v>
      </c>
      <c r="E587" s="18">
        <v>30</v>
      </c>
      <c r="F587" s="1">
        <v>2</v>
      </c>
    </row>
    <row r="588" spans="3:6">
      <c r="C588" s="4">
        <v>13</v>
      </c>
      <c r="D588" s="16" t="s">
        <v>428</v>
      </c>
      <c r="E588" s="18">
        <v>4</v>
      </c>
      <c r="F588" s="1">
        <v>0.3</v>
      </c>
    </row>
    <row r="589" spans="3:6">
      <c r="C589" s="4">
        <v>14</v>
      </c>
      <c r="D589" s="16" t="s">
        <v>429</v>
      </c>
      <c r="E589" s="18">
        <v>1</v>
      </c>
      <c r="F589" s="1">
        <v>0.1</v>
      </c>
    </row>
    <row r="590" spans="3:6">
      <c r="C590" s="4">
        <v>15</v>
      </c>
      <c r="D590" s="16" t="s">
        <v>430</v>
      </c>
      <c r="E590" s="18">
        <v>35</v>
      </c>
      <c r="F590" s="1">
        <v>2.2999999999999998</v>
      </c>
    </row>
    <row r="591" spans="3:6">
      <c r="C591" s="4">
        <v>16</v>
      </c>
      <c r="D591" s="16" t="s">
        <v>431</v>
      </c>
      <c r="E591" s="18">
        <v>2</v>
      </c>
      <c r="F591" s="1">
        <v>0.1</v>
      </c>
    </row>
    <row r="592" spans="3:6">
      <c r="C592" s="4">
        <v>17</v>
      </c>
      <c r="D592" s="16" t="s">
        <v>432</v>
      </c>
      <c r="E592" s="18">
        <v>18</v>
      </c>
      <c r="F592" s="1">
        <v>1.2</v>
      </c>
    </row>
    <row r="593" spans="3:6">
      <c r="C593" s="4">
        <v>18</v>
      </c>
      <c r="D593" s="16" t="s">
        <v>131</v>
      </c>
      <c r="E593" s="18">
        <v>13</v>
      </c>
      <c r="F593" s="1">
        <v>0.9</v>
      </c>
    </row>
    <row r="594" spans="3:6">
      <c r="C594" s="4">
        <v>19</v>
      </c>
      <c r="D594" s="16" t="s">
        <v>433</v>
      </c>
      <c r="E594" s="18">
        <v>3</v>
      </c>
      <c r="F594" s="1">
        <v>0.2</v>
      </c>
    </row>
    <row r="595" spans="3:6">
      <c r="C595" s="4">
        <v>20</v>
      </c>
      <c r="D595" s="16" t="s">
        <v>434</v>
      </c>
      <c r="E595" s="18">
        <v>2</v>
      </c>
      <c r="F595" s="1">
        <v>0.1</v>
      </c>
    </row>
    <row r="596" spans="3:6">
      <c r="C596" s="4">
        <v>21</v>
      </c>
      <c r="D596" s="16" t="s">
        <v>435</v>
      </c>
      <c r="E596" s="18">
        <v>5</v>
      </c>
      <c r="F596" s="1">
        <v>0.3</v>
      </c>
    </row>
    <row r="597" spans="3:6">
      <c r="C597" s="4">
        <v>22</v>
      </c>
      <c r="D597" s="16" t="s">
        <v>436</v>
      </c>
      <c r="E597" s="18">
        <v>9</v>
      </c>
      <c r="F597" s="1">
        <v>0.6</v>
      </c>
    </row>
    <row r="598" spans="3:6">
      <c r="C598" s="4">
        <v>23</v>
      </c>
      <c r="D598" s="16" t="s">
        <v>437</v>
      </c>
      <c r="E598" s="18">
        <v>8</v>
      </c>
      <c r="F598" s="1">
        <v>0.5</v>
      </c>
    </row>
    <row r="599" spans="3:6">
      <c r="C599" s="4">
        <v>24</v>
      </c>
      <c r="D599" s="16" t="s">
        <v>438</v>
      </c>
      <c r="E599" s="18">
        <v>9</v>
      </c>
      <c r="F599" s="1">
        <v>0.6</v>
      </c>
    </row>
    <row r="600" spans="3:6">
      <c r="C600" s="4">
        <v>25</v>
      </c>
      <c r="D600" s="16" t="s">
        <v>439</v>
      </c>
      <c r="E600" s="18">
        <v>0</v>
      </c>
      <c r="F600" s="3" t="s">
        <v>88</v>
      </c>
    </row>
    <row r="601" spans="3:6">
      <c r="C601" s="4">
        <v>26</v>
      </c>
      <c r="D601" s="16" t="s">
        <v>197</v>
      </c>
      <c r="E601" s="18">
        <v>0</v>
      </c>
      <c r="F601" s="3" t="s">
        <v>88</v>
      </c>
    </row>
    <row r="602" spans="3:6">
      <c r="C602" s="4">
        <v>27</v>
      </c>
      <c r="D602" s="16" t="s">
        <v>198</v>
      </c>
      <c r="E602" s="18">
        <v>1</v>
      </c>
      <c r="F602" s="1">
        <v>0.1</v>
      </c>
    </row>
    <row r="603" spans="3:6">
      <c r="C603" s="4">
        <v>28</v>
      </c>
      <c r="D603" s="16" t="s">
        <v>440</v>
      </c>
      <c r="E603" s="18">
        <v>0</v>
      </c>
      <c r="F603" s="3" t="s">
        <v>88</v>
      </c>
    </row>
    <row r="604" spans="3:6">
      <c r="C604" s="4">
        <v>29</v>
      </c>
      <c r="D604" s="16" t="s">
        <v>441</v>
      </c>
      <c r="E604" s="18">
        <v>0</v>
      </c>
      <c r="F604" s="3" t="s">
        <v>88</v>
      </c>
    </row>
    <row r="605" spans="3:6">
      <c r="C605" s="4">
        <v>30</v>
      </c>
      <c r="D605" s="16" t="s">
        <v>442</v>
      </c>
      <c r="E605" s="18">
        <v>1</v>
      </c>
      <c r="F605" s="1">
        <v>0.1</v>
      </c>
    </row>
    <row r="606" spans="3:6">
      <c r="C606" s="4">
        <v>31</v>
      </c>
      <c r="D606" s="16" t="s">
        <v>202</v>
      </c>
      <c r="E606" s="18">
        <v>0</v>
      </c>
      <c r="F606" s="3" t="s">
        <v>88</v>
      </c>
    </row>
    <row r="607" spans="3:6">
      <c r="C607" s="4">
        <v>32</v>
      </c>
      <c r="D607" s="16" t="s">
        <v>158</v>
      </c>
      <c r="E607" s="18">
        <v>4</v>
      </c>
      <c r="F607" s="1">
        <v>0.3</v>
      </c>
    </row>
    <row r="608" spans="3:6">
      <c r="C608" s="4">
        <v>33</v>
      </c>
      <c r="D608" s="16" t="s">
        <v>159</v>
      </c>
      <c r="E608" s="18">
        <v>1</v>
      </c>
      <c r="F608" s="1">
        <v>0.1</v>
      </c>
    </row>
    <row r="609" spans="3:6">
      <c r="C609" s="4">
        <v>34</v>
      </c>
      <c r="D609" s="16" t="s">
        <v>205</v>
      </c>
      <c r="E609" s="18">
        <v>0</v>
      </c>
      <c r="F609" s="3" t="s">
        <v>88</v>
      </c>
    </row>
    <row r="610" spans="3:6">
      <c r="C610" s="4">
        <v>35</v>
      </c>
      <c r="D610" s="16" t="s">
        <v>206</v>
      </c>
      <c r="E610" s="18">
        <v>0</v>
      </c>
      <c r="F610" s="3" t="s">
        <v>88</v>
      </c>
    </row>
    <row r="611" spans="3:6">
      <c r="C611" s="4">
        <v>36</v>
      </c>
      <c r="D611" s="16" t="s">
        <v>443</v>
      </c>
      <c r="E611" s="18">
        <v>1</v>
      </c>
      <c r="F611" s="1">
        <v>0.1</v>
      </c>
    </row>
    <row r="612" spans="3:6">
      <c r="C612" s="4">
        <v>37</v>
      </c>
      <c r="D612" s="16" t="s">
        <v>160</v>
      </c>
      <c r="E612" s="18">
        <v>1</v>
      </c>
      <c r="F612" s="1">
        <v>0.1</v>
      </c>
    </row>
    <row r="613" spans="3:6">
      <c r="C613" s="4">
        <v>38</v>
      </c>
      <c r="D613" s="16" t="s">
        <v>165</v>
      </c>
      <c r="E613" s="18">
        <v>0</v>
      </c>
      <c r="F613" s="3" t="s">
        <v>88</v>
      </c>
    </row>
    <row r="614" spans="3:6">
      <c r="C614" s="4">
        <v>39</v>
      </c>
      <c r="D614" s="16" t="s">
        <v>444</v>
      </c>
      <c r="E614" s="18">
        <v>0</v>
      </c>
      <c r="F614" s="3" t="s">
        <v>88</v>
      </c>
    </row>
    <row r="615" spans="3:6">
      <c r="C615" s="4">
        <v>40</v>
      </c>
      <c r="D615" s="16" t="s">
        <v>445</v>
      </c>
      <c r="E615" s="18">
        <v>0</v>
      </c>
      <c r="F615" s="3" t="s">
        <v>88</v>
      </c>
    </row>
    <row r="616" spans="3:6">
      <c r="C616" s="4">
        <v>41</v>
      </c>
      <c r="D616" s="16" t="s">
        <v>161</v>
      </c>
      <c r="E616" s="18">
        <v>6</v>
      </c>
      <c r="F616" s="1">
        <v>0.4</v>
      </c>
    </row>
    <row r="617" spans="3:6">
      <c r="C617" s="4">
        <v>42</v>
      </c>
      <c r="D617" s="16" t="s">
        <v>213</v>
      </c>
      <c r="E617" s="18">
        <v>0</v>
      </c>
      <c r="F617" s="3" t="s">
        <v>88</v>
      </c>
    </row>
    <row r="618" spans="3:6">
      <c r="C618" s="4">
        <v>43</v>
      </c>
      <c r="D618" s="16" t="s">
        <v>146</v>
      </c>
      <c r="E618" s="18">
        <v>1</v>
      </c>
      <c r="F618" s="1">
        <v>0.1</v>
      </c>
    </row>
    <row r="619" spans="3:6">
      <c r="C619" s="4">
        <v>44</v>
      </c>
      <c r="D619" s="16" t="s">
        <v>446</v>
      </c>
      <c r="E619" s="18">
        <v>2</v>
      </c>
      <c r="F619" s="1">
        <v>0.1</v>
      </c>
    </row>
    <row r="620" spans="3:6">
      <c r="C620" s="4">
        <v>45</v>
      </c>
      <c r="D620" s="16" t="s">
        <v>176</v>
      </c>
      <c r="E620" s="18">
        <v>1</v>
      </c>
      <c r="F620" s="1">
        <v>0.1</v>
      </c>
    </row>
    <row r="621" spans="3:6">
      <c r="C621" s="4">
        <v>46</v>
      </c>
      <c r="D621" s="16" t="s">
        <v>447</v>
      </c>
      <c r="E621" s="18">
        <v>0</v>
      </c>
      <c r="F621" s="3" t="s">
        <v>88</v>
      </c>
    </row>
    <row r="622" spans="3:6">
      <c r="C622" s="4">
        <v>47</v>
      </c>
      <c r="D622" s="16" t="s">
        <v>177</v>
      </c>
      <c r="E622" s="18">
        <v>2</v>
      </c>
      <c r="F622" s="1">
        <v>0.1</v>
      </c>
    </row>
    <row r="623" spans="3:6">
      <c r="C623" s="4">
        <v>48</v>
      </c>
      <c r="D623" s="16" t="s">
        <v>448</v>
      </c>
      <c r="E623" s="18">
        <v>1</v>
      </c>
      <c r="F623" s="1">
        <v>0.1</v>
      </c>
    </row>
    <row r="624" spans="3:6">
      <c r="C624" s="4">
        <v>49</v>
      </c>
      <c r="D624" s="16" t="s">
        <v>137</v>
      </c>
      <c r="E624" s="18">
        <v>1</v>
      </c>
      <c r="F624" s="1">
        <v>0.1</v>
      </c>
    </row>
    <row r="625" spans="3:6">
      <c r="C625" s="4">
        <v>50</v>
      </c>
      <c r="D625" s="16" t="s">
        <v>123</v>
      </c>
      <c r="E625" s="18">
        <v>3</v>
      </c>
      <c r="F625" s="1">
        <v>0.2</v>
      </c>
    </row>
    <row r="626" spans="3:6">
      <c r="C626" s="4">
        <v>51</v>
      </c>
      <c r="D626" s="16" t="s">
        <v>145</v>
      </c>
      <c r="E626" s="18">
        <v>0</v>
      </c>
      <c r="F626" s="3" t="s">
        <v>88</v>
      </c>
    </row>
    <row r="627" spans="3:6">
      <c r="C627" s="4">
        <v>52</v>
      </c>
      <c r="D627" s="16" t="s">
        <v>134</v>
      </c>
      <c r="E627" s="18">
        <v>0</v>
      </c>
      <c r="F627" s="3" t="s">
        <v>88</v>
      </c>
    </row>
    <row r="628" spans="3:6">
      <c r="C628" s="4">
        <v>53</v>
      </c>
      <c r="D628" s="16" t="s">
        <v>449</v>
      </c>
      <c r="E628" s="18">
        <v>0</v>
      </c>
      <c r="F628" s="3" t="s">
        <v>88</v>
      </c>
    </row>
    <row r="629" spans="3:6">
      <c r="C629" s="4">
        <v>54</v>
      </c>
      <c r="D629" s="16" t="s">
        <v>450</v>
      </c>
      <c r="E629" s="18">
        <v>6</v>
      </c>
      <c r="F629" s="1">
        <v>0.4</v>
      </c>
    </row>
    <row r="630" spans="3:6">
      <c r="C630" s="4">
        <v>55</v>
      </c>
      <c r="D630" s="16" t="s">
        <v>451</v>
      </c>
      <c r="E630" s="18">
        <v>0</v>
      </c>
      <c r="F630" s="3" t="s">
        <v>88</v>
      </c>
    </row>
    <row r="631" spans="3:6">
      <c r="C631" s="4">
        <v>56</v>
      </c>
      <c r="D631" s="16" t="s">
        <v>222</v>
      </c>
      <c r="E631" s="18">
        <v>0</v>
      </c>
      <c r="F631" s="3" t="s">
        <v>88</v>
      </c>
    </row>
    <row r="632" spans="3:6">
      <c r="C632" s="4">
        <v>57</v>
      </c>
      <c r="D632" s="16" t="s">
        <v>171</v>
      </c>
      <c r="E632" s="18">
        <v>0</v>
      </c>
      <c r="F632" s="3" t="s">
        <v>88</v>
      </c>
    </row>
    <row r="633" spans="3:6">
      <c r="C633" s="4">
        <v>58</v>
      </c>
      <c r="D633" s="16" t="s">
        <v>138</v>
      </c>
      <c r="E633" s="18">
        <v>1</v>
      </c>
      <c r="F633" s="1">
        <v>0.1</v>
      </c>
    </row>
    <row r="634" spans="3:6">
      <c r="C634" s="4">
        <v>59</v>
      </c>
      <c r="D634" s="16" t="s">
        <v>452</v>
      </c>
      <c r="E634" s="18">
        <v>0</v>
      </c>
      <c r="F634" s="3" t="s">
        <v>88</v>
      </c>
    </row>
    <row r="635" spans="3:6">
      <c r="C635" s="4">
        <v>60</v>
      </c>
      <c r="D635" s="16" t="s">
        <v>453</v>
      </c>
      <c r="E635" s="18">
        <v>0</v>
      </c>
      <c r="F635" s="3" t="s">
        <v>88</v>
      </c>
    </row>
    <row r="636" spans="3:6">
      <c r="C636" s="4">
        <v>61</v>
      </c>
      <c r="D636" s="16" t="s">
        <v>130</v>
      </c>
      <c r="E636" s="18">
        <v>6</v>
      </c>
      <c r="F636" s="1">
        <v>0.4</v>
      </c>
    </row>
    <row r="637" spans="3:6">
      <c r="C637" s="4">
        <v>62</v>
      </c>
      <c r="D637" s="16" t="s">
        <v>226</v>
      </c>
      <c r="E637" s="18">
        <v>0</v>
      </c>
      <c r="F637" s="3" t="s">
        <v>88</v>
      </c>
    </row>
    <row r="638" spans="3:6">
      <c r="C638" s="4">
        <v>63</v>
      </c>
      <c r="D638" s="16" t="s">
        <v>454</v>
      </c>
      <c r="E638" s="18">
        <v>0</v>
      </c>
      <c r="F638" s="3" t="s">
        <v>88</v>
      </c>
    </row>
    <row r="639" spans="3:6">
      <c r="C639" s="4">
        <v>64</v>
      </c>
      <c r="D639" s="16" t="s">
        <v>129</v>
      </c>
      <c r="E639" s="18">
        <v>5</v>
      </c>
      <c r="F639" s="1">
        <v>0.3</v>
      </c>
    </row>
    <row r="640" spans="3:6">
      <c r="C640" s="4">
        <v>65</v>
      </c>
      <c r="D640" s="16" t="s">
        <v>455</v>
      </c>
      <c r="E640" s="18">
        <v>0</v>
      </c>
      <c r="F640" s="3" t="s">
        <v>88</v>
      </c>
    </row>
    <row r="641" spans="3:6">
      <c r="C641" s="4">
        <v>66</v>
      </c>
      <c r="D641" s="16" t="s">
        <v>227</v>
      </c>
      <c r="E641" s="18">
        <v>0</v>
      </c>
      <c r="F641" s="3" t="s">
        <v>88</v>
      </c>
    </row>
    <row r="642" spans="3:6">
      <c r="C642" s="4">
        <v>67</v>
      </c>
      <c r="D642" s="16" t="s">
        <v>151</v>
      </c>
      <c r="E642" s="18">
        <v>0</v>
      </c>
      <c r="F642" s="3" t="s">
        <v>88</v>
      </c>
    </row>
    <row r="643" spans="3:6">
      <c r="C643" s="4">
        <v>68</v>
      </c>
      <c r="D643" s="16" t="s">
        <v>194</v>
      </c>
      <c r="E643" s="18">
        <v>0</v>
      </c>
      <c r="F643" s="3" t="s">
        <v>88</v>
      </c>
    </row>
    <row r="644" spans="3:6">
      <c r="C644" s="4">
        <v>69</v>
      </c>
      <c r="D644" s="16" t="s">
        <v>456</v>
      </c>
      <c r="E644" s="18">
        <v>0</v>
      </c>
      <c r="F644" s="3" t="s">
        <v>88</v>
      </c>
    </row>
    <row r="645" spans="3:6">
      <c r="C645" s="4">
        <v>70</v>
      </c>
      <c r="D645" s="16" t="s">
        <v>119</v>
      </c>
      <c r="E645" s="18">
        <v>0</v>
      </c>
      <c r="F645" s="3" t="s">
        <v>88</v>
      </c>
    </row>
    <row r="646" spans="3:6">
      <c r="C646" s="4">
        <v>71</v>
      </c>
      <c r="D646" s="16" t="s">
        <v>457</v>
      </c>
      <c r="E646" s="18">
        <v>0</v>
      </c>
      <c r="F646" s="3" t="s">
        <v>88</v>
      </c>
    </row>
    <row r="647" spans="3:6">
      <c r="C647" s="4">
        <v>72</v>
      </c>
      <c r="D647" s="16" t="s">
        <v>458</v>
      </c>
      <c r="E647" s="18">
        <v>0</v>
      </c>
      <c r="F647" s="3" t="s">
        <v>88</v>
      </c>
    </row>
    <row r="648" spans="3:6">
      <c r="C648" s="4">
        <v>73</v>
      </c>
      <c r="D648" s="16" t="s">
        <v>133</v>
      </c>
      <c r="E648" s="18">
        <v>0</v>
      </c>
      <c r="F648" s="3" t="s">
        <v>88</v>
      </c>
    </row>
    <row r="649" spans="3:6">
      <c r="C649" s="4">
        <v>74</v>
      </c>
      <c r="D649" s="16" t="s">
        <v>168</v>
      </c>
      <c r="E649" s="18">
        <v>1</v>
      </c>
      <c r="F649" s="1">
        <v>0.1</v>
      </c>
    </row>
    <row r="650" spans="3:6">
      <c r="C650" s="4">
        <v>75</v>
      </c>
      <c r="D650" s="16" t="s">
        <v>459</v>
      </c>
      <c r="E650" s="18">
        <v>0</v>
      </c>
      <c r="F650" s="3" t="s">
        <v>88</v>
      </c>
    </row>
    <row r="651" spans="3:6">
      <c r="C651" s="4">
        <v>76</v>
      </c>
      <c r="D651" s="16" t="s">
        <v>235</v>
      </c>
      <c r="E651" s="18">
        <v>1</v>
      </c>
      <c r="F651" s="1">
        <v>0.1</v>
      </c>
    </row>
    <row r="652" spans="3:6">
      <c r="C652" s="4">
        <v>77</v>
      </c>
      <c r="D652" s="16" t="s">
        <v>460</v>
      </c>
      <c r="E652" s="18">
        <v>0</v>
      </c>
      <c r="F652" s="3" t="s">
        <v>88</v>
      </c>
    </row>
    <row r="653" spans="3:6">
      <c r="C653" s="4">
        <v>78</v>
      </c>
      <c r="D653" s="16" t="s">
        <v>461</v>
      </c>
      <c r="E653" s="18">
        <v>0</v>
      </c>
      <c r="F653" s="3" t="s">
        <v>88</v>
      </c>
    </row>
    <row r="654" spans="3:6">
      <c r="C654" s="4">
        <v>79</v>
      </c>
      <c r="D654" s="16" t="s">
        <v>462</v>
      </c>
      <c r="E654" s="18">
        <v>0</v>
      </c>
      <c r="F654" s="3" t="s">
        <v>88</v>
      </c>
    </row>
    <row r="655" spans="3:6">
      <c r="C655" s="4">
        <v>80</v>
      </c>
      <c r="D655" s="16" t="s">
        <v>243</v>
      </c>
      <c r="E655" s="18">
        <v>1</v>
      </c>
      <c r="F655" s="1">
        <v>0.1</v>
      </c>
    </row>
    <row r="656" spans="3:6">
      <c r="C656" s="4">
        <v>81</v>
      </c>
      <c r="D656" s="16" t="s">
        <v>155</v>
      </c>
      <c r="E656" s="18">
        <v>3</v>
      </c>
      <c r="F656" s="1">
        <v>0.2</v>
      </c>
    </row>
    <row r="657" spans="2:6">
      <c r="C657" s="4">
        <v>82</v>
      </c>
      <c r="D657" s="16" t="s">
        <v>94</v>
      </c>
      <c r="E657" s="18">
        <v>4</v>
      </c>
      <c r="F657" s="1">
        <v>0.3</v>
      </c>
    </row>
    <row r="658" spans="2:6">
      <c r="C658" s="4">
        <v>83</v>
      </c>
      <c r="D658" s="16" t="s">
        <v>463</v>
      </c>
      <c r="E658" s="18">
        <v>1010</v>
      </c>
      <c r="F658" s="1">
        <v>67.599999999999994</v>
      </c>
    </row>
    <row r="659" spans="2:6">
      <c r="C659" s="4">
        <v>84</v>
      </c>
      <c r="D659" s="16" t="s">
        <v>95</v>
      </c>
      <c r="E659" s="18">
        <v>60</v>
      </c>
      <c r="F659" s="1">
        <v>4</v>
      </c>
    </row>
    <row r="660" spans="2:6">
      <c r="C660" s="7"/>
      <c r="D660" s="13" t="s">
        <v>247</v>
      </c>
      <c r="E660" s="20">
        <v>629</v>
      </c>
      <c r="F660" s="21">
        <v>42.1</v>
      </c>
    </row>
    <row r="661" spans="2:6">
      <c r="C661" s="6"/>
      <c r="D661" s="15" t="s">
        <v>19</v>
      </c>
      <c r="E661" s="14"/>
      <c r="F661" s="8"/>
    </row>
    <row r="663" spans="2:6">
      <c r="B663" s="19" t="str">
        <f xml:space="preserve"> HYPERLINK("#'目次'!B28", "[23]")</f>
        <v>[23]</v>
      </c>
      <c r="C663" s="2" t="s">
        <v>465</v>
      </c>
    </row>
    <row r="664" spans="2:6">
      <c r="B664" s="2"/>
      <c r="C664" s="2"/>
    </row>
    <row r="665" spans="2:6">
      <c r="B665" s="2"/>
      <c r="C665" s="2"/>
    </row>
    <row r="666" spans="2:6">
      <c r="E666" s="11" t="s">
        <v>2</v>
      </c>
      <c r="F666" s="10" t="s">
        <v>3</v>
      </c>
    </row>
    <row r="667" spans="2:6">
      <c r="C667" s="17"/>
      <c r="D667" s="5" t="s">
        <v>10</v>
      </c>
      <c r="E667" s="9">
        <v>1495</v>
      </c>
      <c r="F667" s="12">
        <v>100</v>
      </c>
    </row>
    <row r="668" spans="2:6">
      <c r="C668" s="4">
        <v>1</v>
      </c>
      <c r="D668" s="16" t="s">
        <v>416</v>
      </c>
      <c r="E668" s="18">
        <v>657</v>
      </c>
      <c r="F668" s="1">
        <v>43.9</v>
      </c>
    </row>
    <row r="669" spans="2:6">
      <c r="C669" s="4">
        <v>2</v>
      </c>
      <c r="D669" s="16" t="s">
        <v>417</v>
      </c>
      <c r="E669" s="18">
        <v>353</v>
      </c>
      <c r="F669" s="1">
        <v>23.6</v>
      </c>
    </row>
    <row r="670" spans="2:6">
      <c r="C670" s="4">
        <v>3</v>
      </c>
      <c r="D670" s="16" t="s">
        <v>418</v>
      </c>
      <c r="E670" s="18">
        <v>335</v>
      </c>
      <c r="F670" s="1">
        <v>22.4</v>
      </c>
    </row>
    <row r="671" spans="2:6">
      <c r="C671" s="4">
        <v>4</v>
      </c>
      <c r="D671" s="16" t="s">
        <v>419</v>
      </c>
      <c r="E671" s="18">
        <v>36</v>
      </c>
      <c r="F671" s="1">
        <v>2.4</v>
      </c>
    </row>
    <row r="672" spans="2:6">
      <c r="C672" s="4">
        <v>5</v>
      </c>
      <c r="D672" s="16" t="s">
        <v>420</v>
      </c>
      <c r="E672" s="18">
        <v>204</v>
      </c>
      <c r="F672" s="1">
        <v>13.6</v>
      </c>
    </row>
    <row r="673" spans="3:6">
      <c r="C673" s="4">
        <v>6</v>
      </c>
      <c r="D673" s="16" t="s">
        <v>421</v>
      </c>
      <c r="E673" s="18">
        <v>193</v>
      </c>
      <c r="F673" s="1">
        <v>12.9</v>
      </c>
    </row>
    <row r="674" spans="3:6">
      <c r="C674" s="4">
        <v>7</v>
      </c>
      <c r="D674" s="16" t="s">
        <v>422</v>
      </c>
      <c r="E674" s="18">
        <v>543</v>
      </c>
      <c r="F674" s="1">
        <v>36.299999999999997</v>
      </c>
    </row>
    <row r="675" spans="3:6">
      <c r="C675" s="4">
        <v>8</v>
      </c>
      <c r="D675" s="16" t="s">
        <v>423</v>
      </c>
      <c r="E675" s="18">
        <v>53</v>
      </c>
      <c r="F675" s="1">
        <v>3.5</v>
      </c>
    </row>
    <row r="676" spans="3:6">
      <c r="C676" s="4">
        <v>9</v>
      </c>
      <c r="D676" s="16" t="s">
        <v>424</v>
      </c>
      <c r="E676" s="18">
        <v>123</v>
      </c>
      <c r="F676" s="1">
        <v>8.1999999999999993</v>
      </c>
    </row>
    <row r="677" spans="3:6">
      <c r="C677" s="4">
        <v>10</v>
      </c>
      <c r="D677" s="16" t="s">
        <v>425</v>
      </c>
      <c r="E677" s="18">
        <v>141</v>
      </c>
      <c r="F677" s="1">
        <v>9.4</v>
      </c>
    </row>
    <row r="678" spans="3:6">
      <c r="C678" s="4">
        <v>11</v>
      </c>
      <c r="D678" s="16" t="s">
        <v>426</v>
      </c>
      <c r="E678" s="18">
        <v>123</v>
      </c>
      <c r="F678" s="1">
        <v>8.1999999999999993</v>
      </c>
    </row>
    <row r="679" spans="3:6">
      <c r="C679" s="4">
        <v>12</v>
      </c>
      <c r="D679" s="16" t="s">
        <v>427</v>
      </c>
      <c r="E679" s="18">
        <v>79</v>
      </c>
      <c r="F679" s="1">
        <v>5.3</v>
      </c>
    </row>
    <row r="680" spans="3:6">
      <c r="C680" s="4">
        <v>13</v>
      </c>
      <c r="D680" s="16" t="s">
        <v>428</v>
      </c>
      <c r="E680" s="18">
        <v>140</v>
      </c>
      <c r="F680" s="1">
        <v>9.4</v>
      </c>
    </row>
    <row r="681" spans="3:6">
      <c r="C681" s="4">
        <v>14</v>
      </c>
      <c r="D681" s="16" t="s">
        <v>429</v>
      </c>
      <c r="E681" s="18">
        <v>102</v>
      </c>
      <c r="F681" s="1">
        <v>6.8</v>
      </c>
    </row>
    <row r="682" spans="3:6">
      <c r="C682" s="4">
        <v>15</v>
      </c>
      <c r="D682" s="16" t="s">
        <v>430</v>
      </c>
      <c r="E682" s="18">
        <v>67</v>
      </c>
      <c r="F682" s="1">
        <v>4.5</v>
      </c>
    </row>
    <row r="683" spans="3:6">
      <c r="C683" s="4">
        <v>16</v>
      </c>
      <c r="D683" s="16" t="s">
        <v>431</v>
      </c>
      <c r="E683" s="18">
        <v>90</v>
      </c>
      <c r="F683" s="1">
        <v>6</v>
      </c>
    </row>
    <row r="684" spans="3:6">
      <c r="C684" s="4">
        <v>17</v>
      </c>
      <c r="D684" s="16" t="s">
        <v>432</v>
      </c>
      <c r="E684" s="18">
        <v>252</v>
      </c>
      <c r="F684" s="1">
        <v>16.899999999999999</v>
      </c>
    </row>
    <row r="685" spans="3:6">
      <c r="C685" s="4">
        <v>18</v>
      </c>
      <c r="D685" s="16" t="s">
        <v>131</v>
      </c>
      <c r="E685" s="18">
        <v>49</v>
      </c>
      <c r="F685" s="1">
        <v>3.3</v>
      </c>
    </row>
    <row r="686" spans="3:6">
      <c r="C686" s="4">
        <v>19</v>
      </c>
      <c r="D686" s="16" t="s">
        <v>433</v>
      </c>
      <c r="E686" s="18">
        <v>82</v>
      </c>
      <c r="F686" s="1">
        <v>5.5</v>
      </c>
    </row>
    <row r="687" spans="3:6">
      <c r="C687" s="4">
        <v>20</v>
      </c>
      <c r="D687" s="16" t="s">
        <v>434</v>
      </c>
      <c r="E687" s="18">
        <v>55</v>
      </c>
      <c r="F687" s="1">
        <v>3.7</v>
      </c>
    </row>
    <row r="688" spans="3:6">
      <c r="C688" s="4">
        <v>21</v>
      </c>
      <c r="D688" s="16" t="s">
        <v>435</v>
      </c>
      <c r="E688" s="18">
        <v>135</v>
      </c>
      <c r="F688" s="1">
        <v>9</v>
      </c>
    </row>
    <row r="689" spans="3:6">
      <c r="C689" s="4">
        <v>22</v>
      </c>
      <c r="D689" s="16" t="s">
        <v>436</v>
      </c>
      <c r="E689" s="18">
        <v>133</v>
      </c>
      <c r="F689" s="1">
        <v>8.9</v>
      </c>
    </row>
    <row r="690" spans="3:6">
      <c r="C690" s="4">
        <v>23</v>
      </c>
      <c r="D690" s="16" t="s">
        <v>437</v>
      </c>
      <c r="E690" s="18">
        <v>130</v>
      </c>
      <c r="F690" s="1">
        <v>8.6999999999999993</v>
      </c>
    </row>
    <row r="691" spans="3:6">
      <c r="C691" s="4">
        <v>24</v>
      </c>
      <c r="D691" s="16" t="s">
        <v>438</v>
      </c>
      <c r="E691" s="18">
        <v>121</v>
      </c>
      <c r="F691" s="1">
        <v>8.1</v>
      </c>
    </row>
    <row r="692" spans="3:6">
      <c r="C692" s="4">
        <v>25</v>
      </c>
      <c r="D692" s="16" t="s">
        <v>439</v>
      </c>
      <c r="E692" s="18">
        <v>0</v>
      </c>
      <c r="F692" s="3" t="s">
        <v>88</v>
      </c>
    </row>
    <row r="693" spans="3:6">
      <c r="C693" s="4">
        <v>26</v>
      </c>
      <c r="D693" s="16" t="s">
        <v>197</v>
      </c>
      <c r="E693" s="18">
        <v>0</v>
      </c>
      <c r="F693" s="3" t="s">
        <v>88</v>
      </c>
    </row>
    <row r="694" spans="3:6">
      <c r="C694" s="4">
        <v>27</v>
      </c>
      <c r="D694" s="16" t="s">
        <v>198</v>
      </c>
      <c r="E694" s="18">
        <v>0</v>
      </c>
      <c r="F694" s="3" t="s">
        <v>88</v>
      </c>
    </row>
    <row r="695" spans="3:6">
      <c r="C695" s="4">
        <v>28</v>
      </c>
      <c r="D695" s="16" t="s">
        <v>440</v>
      </c>
      <c r="E695" s="18">
        <v>0</v>
      </c>
      <c r="F695" s="3" t="s">
        <v>88</v>
      </c>
    </row>
    <row r="696" spans="3:6">
      <c r="C696" s="4">
        <v>29</v>
      </c>
      <c r="D696" s="16" t="s">
        <v>441</v>
      </c>
      <c r="E696" s="18">
        <v>0</v>
      </c>
      <c r="F696" s="3" t="s">
        <v>88</v>
      </c>
    </row>
    <row r="697" spans="3:6">
      <c r="C697" s="4">
        <v>30</v>
      </c>
      <c r="D697" s="16" t="s">
        <v>442</v>
      </c>
      <c r="E697" s="18">
        <v>0</v>
      </c>
      <c r="F697" s="3" t="s">
        <v>88</v>
      </c>
    </row>
    <row r="698" spans="3:6">
      <c r="C698" s="4">
        <v>31</v>
      </c>
      <c r="D698" s="16" t="s">
        <v>202</v>
      </c>
      <c r="E698" s="18">
        <v>0</v>
      </c>
      <c r="F698" s="3" t="s">
        <v>88</v>
      </c>
    </row>
    <row r="699" spans="3:6">
      <c r="C699" s="4">
        <v>32</v>
      </c>
      <c r="D699" s="16" t="s">
        <v>158</v>
      </c>
      <c r="E699" s="18">
        <v>2</v>
      </c>
      <c r="F699" s="1">
        <v>0.1</v>
      </c>
    </row>
    <row r="700" spans="3:6">
      <c r="C700" s="4">
        <v>33</v>
      </c>
      <c r="D700" s="16" t="s">
        <v>159</v>
      </c>
      <c r="E700" s="18">
        <v>0</v>
      </c>
      <c r="F700" s="3" t="s">
        <v>88</v>
      </c>
    </row>
    <row r="701" spans="3:6">
      <c r="C701" s="4">
        <v>34</v>
      </c>
      <c r="D701" s="16" t="s">
        <v>205</v>
      </c>
      <c r="E701" s="18">
        <v>0</v>
      </c>
      <c r="F701" s="3" t="s">
        <v>88</v>
      </c>
    </row>
    <row r="702" spans="3:6">
      <c r="C702" s="4">
        <v>35</v>
      </c>
      <c r="D702" s="16" t="s">
        <v>206</v>
      </c>
      <c r="E702" s="18">
        <v>0</v>
      </c>
      <c r="F702" s="3" t="s">
        <v>88</v>
      </c>
    </row>
    <row r="703" spans="3:6">
      <c r="C703" s="4">
        <v>36</v>
      </c>
      <c r="D703" s="16" t="s">
        <v>443</v>
      </c>
      <c r="E703" s="18">
        <v>1</v>
      </c>
      <c r="F703" s="1">
        <v>0.1</v>
      </c>
    </row>
    <row r="704" spans="3:6">
      <c r="C704" s="4">
        <v>37</v>
      </c>
      <c r="D704" s="16" t="s">
        <v>160</v>
      </c>
      <c r="E704" s="18">
        <v>0</v>
      </c>
      <c r="F704" s="3" t="s">
        <v>88</v>
      </c>
    </row>
    <row r="705" spans="3:6">
      <c r="C705" s="4">
        <v>38</v>
      </c>
      <c r="D705" s="16" t="s">
        <v>165</v>
      </c>
      <c r="E705" s="18">
        <v>1</v>
      </c>
      <c r="F705" s="1">
        <v>0.1</v>
      </c>
    </row>
    <row r="706" spans="3:6">
      <c r="C706" s="4">
        <v>39</v>
      </c>
      <c r="D706" s="16" t="s">
        <v>444</v>
      </c>
      <c r="E706" s="18">
        <v>0</v>
      </c>
      <c r="F706" s="3" t="s">
        <v>88</v>
      </c>
    </row>
    <row r="707" spans="3:6">
      <c r="C707" s="4">
        <v>40</v>
      </c>
      <c r="D707" s="16" t="s">
        <v>445</v>
      </c>
      <c r="E707" s="18">
        <v>2</v>
      </c>
      <c r="F707" s="1">
        <v>0.1</v>
      </c>
    </row>
    <row r="708" spans="3:6">
      <c r="C708" s="4">
        <v>41</v>
      </c>
      <c r="D708" s="16" t="s">
        <v>161</v>
      </c>
      <c r="E708" s="18">
        <v>5</v>
      </c>
      <c r="F708" s="1">
        <v>0.3</v>
      </c>
    </row>
    <row r="709" spans="3:6">
      <c r="C709" s="4">
        <v>42</v>
      </c>
      <c r="D709" s="16" t="s">
        <v>213</v>
      </c>
      <c r="E709" s="18">
        <v>0</v>
      </c>
      <c r="F709" s="3" t="s">
        <v>88</v>
      </c>
    </row>
    <row r="710" spans="3:6">
      <c r="C710" s="4">
        <v>43</v>
      </c>
      <c r="D710" s="16" t="s">
        <v>146</v>
      </c>
      <c r="E710" s="18">
        <v>1</v>
      </c>
      <c r="F710" s="1">
        <v>0.1</v>
      </c>
    </row>
    <row r="711" spans="3:6">
      <c r="C711" s="4">
        <v>44</v>
      </c>
      <c r="D711" s="16" t="s">
        <v>446</v>
      </c>
      <c r="E711" s="18">
        <v>4</v>
      </c>
      <c r="F711" s="1">
        <v>0.3</v>
      </c>
    </row>
    <row r="712" spans="3:6">
      <c r="C712" s="4">
        <v>45</v>
      </c>
      <c r="D712" s="16" t="s">
        <v>176</v>
      </c>
      <c r="E712" s="18">
        <v>1</v>
      </c>
      <c r="F712" s="1">
        <v>0.1</v>
      </c>
    </row>
    <row r="713" spans="3:6">
      <c r="C713" s="4">
        <v>46</v>
      </c>
      <c r="D713" s="16" t="s">
        <v>447</v>
      </c>
      <c r="E713" s="18">
        <v>1</v>
      </c>
      <c r="F713" s="1">
        <v>0.1</v>
      </c>
    </row>
    <row r="714" spans="3:6">
      <c r="C714" s="4">
        <v>47</v>
      </c>
      <c r="D714" s="16" t="s">
        <v>177</v>
      </c>
      <c r="E714" s="18">
        <v>1</v>
      </c>
      <c r="F714" s="1">
        <v>0.1</v>
      </c>
    </row>
    <row r="715" spans="3:6">
      <c r="C715" s="4">
        <v>48</v>
      </c>
      <c r="D715" s="16" t="s">
        <v>448</v>
      </c>
      <c r="E715" s="18">
        <v>0</v>
      </c>
      <c r="F715" s="3" t="s">
        <v>88</v>
      </c>
    </row>
    <row r="716" spans="3:6">
      <c r="C716" s="4">
        <v>49</v>
      </c>
      <c r="D716" s="16" t="s">
        <v>137</v>
      </c>
      <c r="E716" s="18">
        <v>0</v>
      </c>
      <c r="F716" s="3" t="s">
        <v>88</v>
      </c>
    </row>
    <row r="717" spans="3:6">
      <c r="C717" s="4">
        <v>50</v>
      </c>
      <c r="D717" s="16" t="s">
        <v>123</v>
      </c>
      <c r="E717" s="18">
        <v>0</v>
      </c>
      <c r="F717" s="3" t="s">
        <v>88</v>
      </c>
    </row>
    <row r="718" spans="3:6">
      <c r="C718" s="4">
        <v>51</v>
      </c>
      <c r="D718" s="16" t="s">
        <v>145</v>
      </c>
      <c r="E718" s="18">
        <v>0</v>
      </c>
      <c r="F718" s="3" t="s">
        <v>88</v>
      </c>
    </row>
    <row r="719" spans="3:6">
      <c r="C719" s="4">
        <v>52</v>
      </c>
      <c r="D719" s="16" t="s">
        <v>134</v>
      </c>
      <c r="E719" s="18">
        <v>0</v>
      </c>
      <c r="F719" s="3" t="s">
        <v>88</v>
      </c>
    </row>
    <row r="720" spans="3:6">
      <c r="C720" s="4">
        <v>53</v>
      </c>
      <c r="D720" s="16" t="s">
        <v>449</v>
      </c>
      <c r="E720" s="18">
        <v>16</v>
      </c>
      <c r="F720" s="1">
        <v>1.1000000000000001</v>
      </c>
    </row>
    <row r="721" spans="3:6">
      <c r="C721" s="4">
        <v>54</v>
      </c>
      <c r="D721" s="16" t="s">
        <v>450</v>
      </c>
      <c r="E721" s="18">
        <v>2</v>
      </c>
      <c r="F721" s="1">
        <v>0.1</v>
      </c>
    </row>
    <row r="722" spans="3:6">
      <c r="C722" s="4">
        <v>55</v>
      </c>
      <c r="D722" s="16" t="s">
        <v>451</v>
      </c>
      <c r="E722" s="18">
        <v>0</v>
      </c>
      <c r="F722" s="3" t="s">
        <v>88</v>
      </c>
    </row>
    <row r="723" spans="3:6">
      <c r="C723" s="4">
        <v>56</v>
      </c>
      <c r="D723" s="16" t="s">
        <v>222</v>
      </c>
      <c r="E723" s="18">
        <v>0</v>
      </c>
      <c r="F723" s="3" t="s">
        <v>88</v>
      </c>
    </row>
    <row r="724" spans="3:6">
      <c r="C724" s="4">
        <v>57</v>
      </c>
      <c r="D724" s="16" t="s">
        <v>171</v>
      </c>
      <c r="E724" s="18">
        <v>0</v>
      </c>
      <c r="F724" s="3" t="s">
        <v>88</v>
      </c>
    </row>
    <row r="725" spans="3:6">
      <c r="C725" s="4">
        <v>58</v>
      </c>
      <c r="D725" s="16" t="s">
        <v>138</v>
      </c>
      <c r="E725" s="18">
        <v>0</v>
      </c>
      <c r="F725" s="3" t="s">
        <v>88</v>
      </c>
    </row>
    <row r="726" spans="3:6">
      <c r="C726" s="4">
        <v>59</v>
      </c>
      <c r="D726" s="16" t="s">
        <v>452</v>
      </c>
      <c r="E726" s="18">
        <v>0</v>
      </c>
      <c r="F726" s="3" t="s">
        <v>88</v>
      </c>
    </row>
    <row r="727" spans="3:6">
      <c r="C727" s="4">
        <v>60</v>
      </c>
      <c r="D727" s="16" t="s">
        <v>453</v>
      </c>
      <c r="E727" s="18">
        <v>0</v>
      </c>
      <c r="F727" s="3" t="s">
        <v>88</v>
      </c>
    </row>
    <row r="728" spans="3:6">
      <c r="C728" s="4">
        <v>61</v>
      </c>
      <c r="D728" s="16" t="s">
        <v>130</v>
      </c>
      <c r="E728" s="18">
        <v>12</v>
      </c>
      <c r="F728" s="1">
        <v>0.8</v>
      </c>
    </row>
    <row r="729" spans="3:6">
      <c r="C729" s="4">
        <v>62</v>
      </c>
      <c r="D729" s="16" t="s">
        <v>226</v>
      </c>
      <c r="E729" s="18">
        <v>0</v>
      </c>
      <c r="F729" s="3" t="s">
        <v>88</v>
      </c>
    </row>
    <row r="730" spans="3:6">
      <c r="C730" s="4">
        <v>63</v>
      </c>
      <c r="D730" s="16" t="s">
        <v>454</v>
      </c>
      <c r="E730" s="18">
        <v>0</v>
      </c>
      <c r="F730" s="3" t="s">
        <v>88</v>
      </c>
    </row>
    <row r="731" spans="3:6">
      <c r="C731" s="4">
        <v>64</v>
      </c>
      <c r="D731" s="16" t="s">
        <v>129</v>
      </c>
      <c r="E731" s="18">
        <v>3</v>
      </c>
      <c r="F731" s="1">
        <v>0.2</v>
      </c>
    </row>
    <row r="732" spans="3:6">
      <c r="C732" s="4">
        <v>65</v>
      </c>
      <c r="D732" s="16" t="s">
        <v>455</v>
      </c>
      <c r="E732" s="18">
        <v>0</v>
      </c>
      <c r="F732" s="3" t="s">
        <v>88</v>
      </c>
    </row>
    <row r="733" spans="3:6">
      <c r="C733" s="4">
        <v>66</v>
      </c>
      <c r="D733" s="16" t="s">
        <v>227</v>
      </c>
      <c r="E733" s="18">
        <v>0</v>
      </c>
      <c r="F733" s="3" t="s">
        <v>88</v>
      </c>
    </row>
    <row r="734" spans="3:6">
      <c r="C734" s="4">
        <v>67</v>
      </c>
      <c r="D734" s="16" t="s">
        <v>151</v>
      </c>
      <c r="E734" s="18">
        <v>0</v>
      </c>
      <c r="F734" s="3" t="s">
        <v>88</v>
      </c>
    </row>
    <row r="735" spans="3:6">
      <c r="C735" s="4">
        <v>68</v>
      </c>
      <c r="D735" s="16" t="s">
        <v>194</v>
      </c>
      <c r="E735" s="18">
        <v>0</v>
      </c>
      <c r="F735" s="3" t="s">
        <v>88</v>
      </c>
    </row>
    <row r="736" spans="3:6">
      <c r="C736" s="4">
        <v>69</v>
      </c>
      <c r="D736" s="16" t="s">
        <v>456</v>
      </c>
      <c r="E736" s="18">
        <v>0</v>
      </c>
      <c r="F736" s="3" t="s">
        <v>88</v>
      </c>
    </row>
    <row r="737" spans="3:6">
      <c r="C737" s="4">
        <v>70</v>
      </c>
      <c r="D737" s="16" t="s">
        <v>119</v>
      </c>
      <c r="E737" s="18">
        <v>0</v>
      </c>
      <c r="F737" s="3" t="s">
        <v>88</v>
      </c>
    </row>
    <row r="738" spans="3:6">
      <c r="C738" s="4">
        <v>71</v>
      </c>
      <c r="D738" s="16" t="s">
        <v>457</v>
      </c>
      <c r="E738" s="18">
        <v>0</v>
      </c>
      <c r="F738" s="3" t="s">
        <v>88</v>
      </c>
    </row>
    <row r="739" spans="3:6">
      <c r="C739" s="4">
        <v>72</v>
      </c>
      <c r="D739" s="16" t="s">
        <v>458</v>
      </c>
      <c r="E739" s="18">
        <v>0</v>
      </c>
      <c r="F739" s="3" t="s">
        <v>88</v>
      </c>
    </row>
    <row r="740" spans="3:6">
      <c r="C740" s="4">
        <v>73</v>
      </c>
      <c r="D740" s="16" t="s">
        <v>133</v>
      </c>
      <c r="E740" s="18">
        <v>0</v>
      </c>
      <c r="F740" s="3" t="s">
        <v>88</v>
      </c>
    </row>
    <row r="741" spans="3:6">
      <c r="C741" s="4">
        <v>74</v>
      </c>
      <c r="D741" s="16" t="s">
        <v>234</v>
      </c>
      <c r="E741" s="18">
        <v>1</v>
      </c>
      <c r="F741" s="1">
        <v>0.1</v>
      </c>
    </row>
    <row r="742" spans="3:6">
      <c r="C742" s="4">
        <v>75</v>
      </c>
      <c r="D742" s="16" t="s">
        <v>168</v>
      </c>
      <c r="E742" s="18">
        <v>0</v>
      </c>
      <c r="F742" s="3" t="s">
        <v>88</v>
      </c>
    </row>
    <row r="743" spans="3:6">
      <c r="C743" s="4">
        <v>76</v>
      </c>
      <c r="D743" s="16" t="s">
        <v>459</v>
      </c>
      <c r="E743" s="18">
        <v>0</v>
      </c>
      <c r="F743" s="3" t="s">
        <v>88</v>
      </c>
    </row>
    <row r="744" spans="3:6">
      <c r="C744" s="4">
        <v>77</v>
      </c>
      <c r="D744" s="16" t="s">
        <v>235</v>
      </c>
      <c r="E744" s="18">
        <v>0</v>
      </c>
      <c r="F744" s="3" t="s">
        <v>88</v>
      </c>
    </row>
    <row r="745" spans="3:6">
      <c r="C745" s="4">
        <v>78</v>
      </c>
      <c r="D745" s="16" t="s">
        <v>460</v>
      </c>
      <c r="E745" s="18">
        <v>0</v>
      </c>
      <c r="F745" s="3" t="s">
        <v>88</v>
      </c>
    </row>
    <row r="746" spans="3:6">
      <c r="C746" s="4">
        <v>79</v>
      </c>
      <c r="D746" s="16" t="s">
        <v>461</v>
      </c>
      <c r="E746" s="18">
        <v>0</v>
      </c>
      <c r="F746" s="3" t="s">
        <v>88</v>
      </c>
    </row>
    <row r="747" spans="3:6">
      <c r="C747" s="4">
        <v>80</v>
      </c>
      <c r="D747" s="16" t="s">
        <v>462</v>
      </c>
      <c r="E747" s="18">
        <v>0</v>
      </c>
      <c r="F747" s="3" t="s">
        <v>88</v>
      </c>
    </row>
    <row r="748" spans="3:6">
      <c r="C748" s="4">
        <v>81</v>
      </c>
      <c r="D748" s="16" t="s">
        <v>243</v>
      </c>
      <c r="E748" s="18">
        <v>0</v>
      </c>
      <c r="F748" s="3" t="s">
        <v>88</v>
      </c>
    </row>
    <row r="749" spans="3:6">
      <c r="C749" s="4">
        <v>82</v>
      </c>
      <c r="D749" s="16" t="s">
        <v>155</v>
      </c>
      <c r="E749" s="18">
        <v>3</v>
      </c>
      <c r="F749" s="1">
        <v>0.2</v>
      </c>
    </row>
    <row r="750" spans="3:6">
      <c r="C750" s="4">
        <v>83</v>
      </c>
      <c r="D750" s="16" t="s">
        <v>94</v>
      </c>
      <c r="E750" s="18">
        <v>1</v>
      </c>
      <c r="F750" s="1">
        <v>0.1</v>
      </c>
    </row>
    <row r="751" spans="3:6">
      <c r="C751" s="4">
        <v>84</v>
      </c>
      <c r="D751" s="16" t="s">
        <v>463</v>
      </c>
      <c r="E751" s="18">
        <v>419</v>
      </c>
      <c r="F751" s="1">
        <v>28</v>
      </c>
    </row>
    <row r="752" spans="3:6">
      <c r="C752" s="4">
        <v>85</v>
      </c>
      <c r="D752" s="16" t="s">
        <v>95</v>
      </c>
      <c r="E752" s="18">
        <v>12</v>
      </c>
      <c r="F752" s="1">
        <v>0.8</v>
      </c>
    </row>
    <row r="753" spans="2:6">
      <c r="C753" s="7"/>
      <c r="D753" s="13" t="s">
        <v>247</v>
      </c>
      <c r="E753" s="20">
        <v>4253</v>
      </c>
      <c r="F753" s="21">
        <v>284.5</v>
      </c>
    </row>
    <row r="754" spans="2:6">
      <c r="C754" s="6"/>
      <c r="D754" s="15" t="s">
        <v>19</v>
      </c>
      <c r="E754" s="14"/>
      <c r="F754" s="8"/>
    </row>
    <row r="756" spans="2:6">
      <c r="B756" s="19" t="str">
        <f xml:space="preserve"> HYPERLINK("#'目次'!B29", "[24]")</f>
        <v>[24]</v>
      </c>
      <c r="C756" s="2" t="s">
        <v>467</v>
      </c>
    </row>
    <row r="757" spans="2:6">
      <c r="B757" s="2"/>
      <c r="C757" s="2"/>
    </row>
    <row r="758" spans="2:6">
      <c r="B758" s="2"/>
      <c r="C758" s="2"/>
    </row>
    <row r="759" spans="2:6">
      <c r="E759" s="11" t="s">
        <v>2</v>
      </c>
      <c r="F759" s="10" t="s">
        <v>3</v>
      </c>
    </row>
    <row r="760" spans="2:6">
      <c r="C760" s="17"/>
      <c r="D760" s="5" t="s">
        <v>10</v>
      </c>
      <c r="E760" s="9">
        <v>1495</v>
      </c>
      <c r="F760" s="12">
        <v>100</v>
      </c>
    </row>
    <row r="761" spans="2:6">
      <c r="C761" s="4">
        <v>1</v>
      </c>
      <c r="D761" s="16" t="s">
        <v>330</v>
      </c>
      <c r="E761" s="18">
        <v>166</v>
      </c>
      <c r="F761" s="1">
        <v>11.1</v>
      </c>
    </row>
    <row r="762" spans="2:6">
      <c r="C762" s="4">
        <v>2</v>
      </c>
      <c r="D762" s="16" t="s">
        <v>331</v>
      </c>
      <c r="E762" s="18">
        <v>1320</v>
      </c>
      <c r="F762" s="1">
        <v>88.3</v>
      </c>
    </row>
    <row r="763" spans="2:6">
      <c r="C763" s="7">
        <v>3</v>
      </c>
      <c r="D763" s="13" t="s">
        <v>95</v>
      </c>
      <c r="E763" s="20">
        <v>9</v>
      </c>
      <c r="F763" s="21">
        <v>0.6</v>
      </c>
    </row>
    <row r="764" spans="2:6">
      <c r="C764" s="6"/>
      <c r="D764" s="15" t="s">
        <v>19</v>
      </c>
      <c r="E764" s="14"/>
      <c r="F764" s="8"/>
    </row>
    <row r="766" spans="2:6">
      <c r="B766" s="19" t="str">
        <f xml:space="preserve"> HYPERLINK("#'目次'!B30", "[25]")</f>
        <v>[25]</v>
      </c>
      <c r="C766" s="2" t="s">
        <v>469</v>
      </c>
    </row>
    <row r="767" spans="2:6">
      <c r="B767" s="2" t="s">
        <v>7</v>
      </c>
      <c r="C767" s="2" t="s">
        <v>470</v>
      </c>
    </row>
    <row r="768" spans="2:6">
      <c r="B768" s="2"/>
      <c r="C768" s="2"/>
    </row>
    <row r="769" spans="3:6">
      <c r="E769" s="11" t="s">
        <v>2</v>
      </c>
      <c r="F769" s="10" t="s">
        <v>3</v>
      </c>
    </row>
    <row r="770" spans="3:6">
      <c r="C770" s="17"/>
      <c r="D770" s="5" t="s">
        <v>10</v>
      </c>
      <c r="E770" s="9">
        <v>166</v>
      </c>
      <c r="F770" s="12">
        <v>100</v>
      </c>
    </row>
    <row r="771" spans="3:6">
      <c r="C771" s="4">
        <v>1</v>
      </c>
      <c r="D771" s="16" t="s">
        <v>471</v>
      </c>
      <c r="E771" s="18">
        <v>82</v>
      </c>
      <c r="F771" s="1">
        <v>49.4</v>
      </c>
    </row>
    <row r="772" spans="3:6">
      <c r="C772" s="4">
        <v>2</v>
      </c>
      <c r="D772" s="16" t="s">
        <v>472</v>
      </c>
      <c r="E772" s="18">
        <v>71</v>
      </c>
      <c r="F772" s="1">
        <v>42.8</v>
      </c>
    </row>
    <row r="773" spans="3:6">
      <c r="C773" s="4">
        <v>3</v>
      </c>
      <c r="D773" s="16" t="s">
        <v>473</v>
      </c>
      <c r="E773" s="18">
        <v>53</v>
      </c>
      <c r="F773" s="1">
        <v>31.9</v>
      </c>
    </row>
    <row r="774" spans="3:6">
      <c r="C774" s="4">
        <v>4</v>
      </c>
      <c r="D774" s="16" t="s">
        <v>474</v>
      </c>
      <c r="E774" s="18">
        <v>0</v>
      </c>
      <c r="F774" s="3" t="s">
        <v>88</v>
      </c>
    </row>
    <row r="775" spans="3:6">
      <c r="C775" s="4">
        <v>5</v>
      </c>
      <c r="D775" s="16" t="s">
        <v>475</v>
      </c>
      <c r="E775" s="18">
        <v>0</v>
      </c>
      <c r="F775" s="3" t="s">
        <v>88</v>
      </c>
    </row>
    <row r="776" spans="3:6">
      <c r="C776" s="4">
        <v>6</v>
      </c>
      <c r="D776" s="16" t="s">
        <v>476</v>
      </c>
      <c r="E776" s="18">
        <v>0</v>
      </c>
      <c r="F776" s="3" t="s">
        <v>88</v>
      </c>
    </row>
    <row r="777" spans="3:6">
      <c r="C777" s="4">
        <v>7</v>
      </c>
      <c r="D777" s="16" t="s">
        <v>477</v>
      </c>
      <c r="E777" s="18">
        <v>0</v>
      </c>
      <c r="F777" s="3" t="s">
        <v>88</v>
      </c>
    </row>
    <row r="778" spans="3:6">
      <c r="C778" s="4">
        <v>8</v>
      </c>
      <c r="D778" s="16" t="s">
        <v>478</v>
      </c>
      <c r="E778" s="18">
        <v>0</v>
      </c>
      <c r="F778" s="3" t="s">
        <v>88</v>
      </c>
    </row>
    <row r="779" spans="3:6">
      <c r="C779" s="4">
        <v>9</v>
      </c>
      <c r="D779" s="16" t="s">
        <v>479</v>
      </c>
      <c r="E779" s="18">
        <v>0</v>
      </c>
      <c r="F779" s="3" t="s">
        <v>88</v>
      </c>
    </row>
    <row r="780" spans="3:6">
      <c r="C780" s="4">
        <v>10</v>
      </c>
      <c r="D780" s="16" t="s">
        <v>480</v>
      </c>
      <c r="E780" s="18">
        <v>1</v>
      </c>
      <c r="F780" s="1">
        <v>0.6</v>
      </c>
    </row>
    <row r="781" spans="3:6">
      <c r="C781" s="4">
        <v>11</v>
      </c>
      <c r="D781" s="16" t="s">
        <v>481</v>
      </c>
      <c r="E781" s="18">
        <v>0</v>
      </c>
      <c r="F781" s="3" t="s">
        <v>88</v>
      </c>
    </row>
    <row r="782" spans="3:6">
      <c r="C782" s="4">
        <v>12</v>
      </c>
      <c r="D782" s="16" t="s">
        <v>94</v>
      </c>
      <c r="E782" s="18">
        <v>4</v>
      </c>
      <c r="F782" s="1">
        <v>2.4</v>
      </c>
    </row>
    <row r="783" spans="3:6">
      <c r="C783" s="4">
        <v>13</v>
      </c>
      <c r="D783" s="16" t="s">
        <v>95</v>
      </c>
      <c r="E783" s="18">
        <v>0</v>
      </c>
      <c r="F783" s="3" t="s">
        <v>88</v>
      </c>
    </row>
    <row r="784" spans="3:6">
      <c r="C784" s="7"/>
      <c r="D784" s="13" t="s">
        <v>247</v>
      </c>
      <c r="E784" s="20">
        <v>211</v>
      </c>
      <c r="F784" s="21">
        <v>127.1</v>
      </c>
    </row>
    <row r="785" spans="2:6">
      <c r="C785" s="6"/>
      <c r="D785" s="15" t="s">
        <v>19</v>
      </c>
      <c r="E785" s="14"/>
      <c r="F785" s="8"/>
    </row>
    <row r="787" spans="2:6">
      <c r="B787" s="19" t="str">
        <f xml:space="preserve"> HYPERLINK("#'目次'!B31", "[26]")</f>
        <v>[26]</v>
      </c>
      <c r="C787" s="2" t="s">
        <v>483</v>
      </c>
    </row>
    <row r="788" spans="2:6">
      <c r="B788" s="2" t="s">
        <v>7</v>
      </c>
      <c r="C788" s="2" t="s">
        <v>470</v>
      </c>
    </row>
    <row r="789" spans="2:6">
      <c r="B789" s="2"/>
      <c r="C789" s="2"/>
    </row>
    <row r="790" spans="2:6">
      <c r="E790" s="11" t="s">
        <v>2</v>
      </c>
      <c r="F790" s="10" t="s">
        <v>3</v>
      </c>
    </row>
    <row r="791" spans="2:6">
      <c r="C791" s="17"/>
      <c r="D791" s="5" t="s">
        <v>10</v>
      </c>
      <c r="E791" s="9">
        <v>166</v>
      </c>
      <c r="F791" s="12">
        <v>100</v>
      </c>
    </row>
    <row r="792" spans="2:6">
      <c r="C792" s="4">
        <v>1</v>
      </c>
      <c r="D792" s="16" t="s">
        <v>484</v>
      </c>
      <c r="E792" s="18">
        <v>96</v>
      </c>
      <c r="F792" s="1">
        <v>57.8</v>
      </c>
    </row>
    <row r="793" spans="2:6">
      <c r="C793" s="4">
        <v>2</v>
      </c>
      <c r="D793" s="16" t="s">
        <v>485</v>
      </c>
      <c r="E793" s="18">
        <v>10</v>
      </c>
      <c r="F793" s="1">
        <v>6</v>
      </c>
    </row>
    <row r="794" spans="2:6">
      <c r="C794" s="4">
        <v>3</v>
      </c>
      <c r="D794" s="16" t="s">
        <v>486</v>
      </c>
      <c r="E794" s="18">
        <v>58</v>
      </c>
      <c r="F794" s="1">
        <v>34.9</v>
      </c>
    </row>
    <row r="795" spans="2:6">
      <c r="C795" s="4">
        <v>4</v>
      </c>
      <c r="D795" s="16" t="s">
        <v>487</v>
      </c>
      <c r="E795" s="18">
        <v>26</v>
      </c>
      <c r="F795" s="1">
        <v>15.7</v>
      </c>
    </row>
    <row r="796" spans="2:6">
      <c r="C796" s="4">
        <v>5</v>
      </c>
      <c r="D796" s="16" t="s">
        <v>488</v>
      </c>
      <c r="E796" s="18">
        <v>0</v>
      </c>
      <c r="F796" s="3" t="s">
        <v>88</v>
      </c>
    </row>
    <row r="797" spans="2:6">
      <c r="C797" s="4">
        <v>6</v>
      </c>
      <c r="D797" s="16" t="s">
        <v>489</v>
      </c>
      <c r="E797" s="18">
        <v>0</v>
      </c>
      <c r="F797" s="3" t="s">
        <v>88</v>
      </c>
    </row>
    <row r="798" spans="2:6">
      <c r="C798" s="4">
        <v>7</v>
      </c>
      <c r="D798" s="16" t="s">
        <v>490</v>
      </c>
      <c r="E798" s="18">
        <v>6</v>
      </c>
      <c r="F798" s="1">
        <v>3.6</v>
      </c>
    </row>
    <row r="799" spans="2:6">
      <c r="C799" s="4">
        <v>8</v>
      </c>
      <c r="D799" s="16" t="s">
        <v>491</v>
      </c>
      <c r="E799" s="18">
        <v>5</v>
      </c>
      <c r="F799" s="1">
        <v>3</v>
      </c>
    </row>
    <row r="800" spans="2:6">
      <c r="C800" s="4">
        <v>9</v>
      </c>
      <c r="D800" s="16" t="s">
        <v>492</v>
      </c>
      <c r="E800" s="18">
        <v>0</v>
      </c>
      <c r="F800" s="3" t="s">
        <v>88</v>
      </c>
    </row>
    <row r="801" spans="2:6">
      <c r="C801" s="4">
        <v>10</v>
      </c>
      <c r="D801" s="16" t="s">
        <v>493</v>
      </c>
      <c r="E801" s="18">
        <v>1</v>
      </c>
      <c r="F801" s="1">
        <v>0.6</v>
      </c>
    </row>
    <row r="802" spans="2:6">
      <c r="C802" s="4">
        <v>11</v>
      </c>
      <c r="D802" s="16" t="s">
        <v>494</v>
      </c>
      <c r="E802" s="18">
        <v>0</v>
      </c>
      <c r="F802" s="3" t="s">
        <v>88</v>
      </c>
    </row>
    <row r="803" spans="2:6">
      <c r="C803" s="4">
        <v>12</v>
      </c>
      <c r="D803" s="16" t="s">
        <v>495</v>
      </c>
      <c r="E803" s="18">
        <v>0</v>
      </c>
      <c r="F803" s="3" t="s">
        <v>88</v>
      </c>
    </row>
    <row r="804" spans="2:6">
      <c r="C804" s="4">
        <v>13</v>
      </c>
      <c r="D804" s="16" t="s">
        <v>496</v>
      </c>
      <c r="E804" s="18">
        <v>0</v>
      </c>
      <c r="F804" s="3" t="s">
        <v>88</v>
      </c>
    </row>
    <row r="805" spans="2:6">
      <c r="C805" s="4">
        <v>14</v>
      </c>
      <c r="D805" s="16" t="s">
        <v>497</v>
      </c>
      <c r="E805" s="18">
        <v>0</v>
      </c>
      <c r="F805" s="3" t="s">
        <v>88</v>
      </c>
    </row>
    <row r="806" spans="2:6">
      <c r="C806" s="4">
        <v>15</v>
      </c>
      <c r="D806" s="16" t="s">
        <v>498</v>
      </c>
      <c r="E806" s="18">
        <v>0</v>
      </c>
      <c r="F806" s="3" t="s">
        <v>88</v>
      </c>
    </row>
    <row r="807" spans="2:6">
      <c r="C807" s="4">
        <v>16</v>
      </c>
      <c r="D807" s="16" t="s">
        <v>499</v>
      </c>
      <c r="E807" s="18">
        <v>0</v>
      </c>
      <c r="F807" s="3" t="s">
        <v>88</v>
      </c>
    </row>
    <row r="808" spans="2:6">
      <c r="C808" s="4">
        <v>17</v>
      </c>
      <c r="D808" s="16" t="s">
        <v>94</v>
      </c>
      <c r="E808" s="18">
        <v>2</v>
      </c>
      <c r="F808" s="1">
        <v>1.2</v>
      </c>
    </row>
    <row r="809" spans="2:6">
      <c r="C809" s="4">
        <v>18</v>
      </c>
      <c r="D809" s="16" t="s">
        <v>500</v>
      </c>
      <c r="E809" s="18">
        <v>0</v>
      </c>
      <c r="F809" s="3" t="s">
        <v>88</v>
      </c>
    </row>
    <row r="810" spans="2:6">
      <c r="C810" s="4">
        <v>19</v>
      </c>
      <c r="D810" s="16" t="s">
        <v>501</v>
      </c>
      <c r="E810" s="18">
        <v>10</v>
      </c>
      <c r="F810" s="1">
        <v>6</v>
      </c>
    </row>
    <row r="811" spans="2:6">
      <c r="C811" s="4">
        <v>20</v>
      </c>
      <c r="D811" s="16" t="s">
        <v>95</v>
      </c>
      <c r="E811" s="18">
        <v>1</v>
      </c>
      <c r="F811" s="1">
        <v>0.6</v>
      </c>
    </row>
    <row r="812" spans="2:6">
      <c r="C812" s="7"/>
      <c r="D812" s="13" t="s">
        <v>247</v>
      </c>
      <c r="E812" s="20">
        <v>204</v>
      </c>
      <c r="F812" s="21">
        <v>122.9</v>
      </c>
    </row>
    <row r="813" spans="2:6">
      <c r="C813" s="6"/>
      <c r="D813" s="15" t="s">
        <v>19</v>
      </c>
      <c r="E813" s="14"/>
      <c r="F813" s="8"/>
    </row>
    <row r="815" spans="2:6">
      <c r="B815" s="19" t="str">
        <f xml:space="preserve"> HYPERLINK("#'目次'!B32", "[27]")</f>
        <v>[27]</v>
      </c>
      <c r="C815" s="2" t="s">
        <v>503</v>
      </c>
    </row>
    <row r="816" spans="2:6">
      <c r="B816" s="2" t="s">
        <v>7</v>
      </c>
      <c r="C816" s="2" t="s">
        <v>470</v>
      </c>
    </row>
    <row r="817" spans="2:6">
      <c r="B817" s="2"/>
      <c r="C817" s="2"/>
    </row>
    <row r="818" spans="2:6">
      <c r="E818" s="11" t="s">
        <v>2</v>
      </c>
      <c r="F818" s="10" t="s">
        <v>3</v>
      </c>
    </row>
    <row r="819" spans="2:6">
      <c r="C819" s="17"/>
      <c r="D819" s="5" t="s">
        <v>10</v>
      </c>
      <c r="E819" s="9">
        <v>166</v>
      </c>
      <c r="F819" s="12">
        <v>100</v>
      </c>
    </row>
    <row r="820" spans="2:6">
      <c r="C820" s="4">
        <v>1</v>
      </c>
      <c r="D820" s="16" t="s">
        <v>504</v>
      </c>
      <c r="E820" s="18">
        <v>84</v>
      </c>
      <c r="F820" s="1">
        <v>50.6</v>
      </c>
    </row>
    <row r="821" spans="2:6">
      <c r="C821" s="4">
        <v>2</v>
      </c>
      <c r="D821" s="16" t="s">
        <v>505</v>
      </c>
      <c r="E821" s="18">
        <v>72</v>
      </c>
      <c r="F821" s="1">
        <v>43.4</v>
      </c>
    </row>
    <row r="822" spans="2:6">
      <c r="C822" s="4">
        <v>3</v>
      </c>
      <c r="D822" s="16" t="s">
        <v>506</v>
      </c>
      <c r="E822" s="18">
        <v>6</v>
      </c>
      <c r="F822" s="1">
        <v>3.6</v>
      </c>
    </row>
    <row r="823" spans="2:6">
      <c r="C823" s="4">
        <v>4</v>
      </c>
      <c r="D823" s="16" t="s">
        <v>507</v>
      </c>
      <c r="E823" s="18">
        <v>3</v>
      </c>
      <c r="F823" s="1">
        <v>1.8</v>
      </c>
    </row>
    <row r="824" spans="2:6">
      <c r="C824" s="4">
        <v>5</v>
      </c>
      <c r="D824" s="16" t="s">
        <v>95</v>
      </c>
      <c r="E824" s="18">
        <v>1</v>
      </c>
      <c r="F824" s="1">
        <v>0.6</v>
      </c>
    </row>
    <row r="825" spans="2:6">
      <c r="C825" s="4"/>
      <c r="D825" s="16" t="s">
        <v>508</v>
      </c>
      <c r="E825" s="18">
        <v>156</v>
      </c>
      <c r="F825" s="1">
        <v>94</v>
      </c>
    </row>
    <row r="826" spans="2:6">
      <c r="C826" s="7"/>
      <c r="D826" s="13" t="s">
        <v>509</v>
      </c>
      <c r="E826" s="20">
        <v>9</v>
      </c>
      <c r="F826" s="21">
        <v>5.4</v>
      </c>
    </row>
    <row r="827" spans="2:6">
      <c r="C827" s="6"/>
      <c r="D827" s="15" t="s">
        <v>19</v>
      </c>
      <c r="E827" s="14"/>
      <c r="F827" s="8"/>
    </row>
    <row r="829" spans="2:6">
      <c r="B829" s="19" t="str">
        <f xml:space="preserve"> HYPERLINK("#'目次'!B33", "[28]")</f>
        <v>[28]</v>
      </c>
      <c r="C829" s="2" t="s">
        <v>511</v>
      </c>
    </row>
    <row r="830" spans="2:6">
      <c r="B830" s="2"/>
      <c r="C830" s="2"/>
    </row>
    <row r="831" spans="2:6">
      <c r="B831" s="2"/>
      <c r="C831" s="2"/>
    </row>
    <row r="832" spans="2:6">
      <c r="E832" s="11" t="s">
        <v>2</v>
      </c>
      <c r="F832" s="10" t="s">
        <v>3</v>
      </c>
    </row>
    <row r="833" spans="2:6">
      <c r="C833" s="17"/>
      <c r="D833" s="5" t="s">
        <v>10</v>
      </c>
      <c r="E833" s="9">
        <v>1495</v>
      </c>
      <c r="F833" s="12">
        <v>100</v>
      </c>
    </row>
    <row r="834" spans="2:6">
      <c r="C834" s="4">
        <v>1</v>
      </c>
      <c r="D834" s="16" t="s">
        <v>512</v>
      </c>
      <c r="E834" s="18">
        <v>107</v>
      </c>
      <c r="F834" s="1">
        <v>7.2</v>
      </c>
    </row>
    <row r="835" spans="2:6">
      <c r="C835" s="4">
        <v>2</v>
      </c>
      <c r="D835" s="16" t="s">
        <v>513</v>
      </c>
      <c r="E835" s="18">
        <v>391</v>
      </c>
      <c r="F835" s="1">
        <v>26.2</v>
      </c>
    </row>
    <row r="836" spans="2:6">
      <c r="C836" s="4">
        <v>3</v>
      </c>
      <c r="D836" s="16" t="s">
        <v>514</v>
      </c>
      <c r="E836" s="18">
        <v>441</v>
      </c>
      <c r="F836" s="1">
        <v>29.5</v>
      </c>
    </row>
    <row r="837" spans="2:6">
      <c r="C837" s="4">
        <v>4</v>
      </c>
      <c r="D837" s="16" t="s">
        <v>515</v>
      </c>
      <c r="E837" s="18">
        <v>300</v>
      </c>
      <c r="F837" s="1">
        <v>20.100000000000001</v>
      </c>
    </row>
    <row r="838" spans="2:6">
      <c r="C838" s="4">
        <v>5</v>
      </c>
      <c r="D838" s="16" t="s">
        <v>516</v>
      </c>
      <c r="E838" s="18">
        <v>250</v>
      </c>
      <c r="F838" s="1">
        <v>16.7</v>
      </c>
    </row>
    <row r="839" spans="2:6">
      <c r="C839" s="4">
        <v>6</v>
      </c>
      <c r="D839" s="16" t="s">
        <v>95</v>
      </c>
      <c r="E839" s="18">
        <v>6</v>
      </c>
      <c r="F839" s="1">
        <v>0.4</v>
      </c>
    </row>
    <row r="840" spans="2:6">
      <c r="C840" s="4"/>
      <c r="D840" s="16" t="s">
        <v>517</v>
      </c>
      <c r="E840" s="18">
        <v>498</v>
      </c>
      <c r="F840" s="1">
        <v>33.299999999999997</v>
      </c>
    </row>
    <row r="841" spans="2:6">
      <c r="C841" s="7"/>
      <c r="D841" s="13" t="s">
        <v>518</v>
      </c>
      <c r="E841" s="20">
        <v>741</v>
      </c>
      <c r="F841" s="21">
        <v>49.6</v>
      </c>
    </row>
    <row r="842" spans="2:6">
      <c r="C842" s="6"/>
      <c r="D842" s="15" t="s">
        <v>19</v>
      </c>
      <c r="E842" s="14"/>
      <c r="F842" s="8"/>
    </row>
    <row r="844" spans="2:6">
      <c r="B844" s="19" t="str">
        <f xml:space="preserve"> HYPERLINK("#'目次'!B34", "[29]")</f>
        <v>[29]</v>
      </c>
      <c r="C844" s="2" t="s">
        <v>520</v>
      </c>
    </row>
    <row r="845" spans="2:6">
      <c r="B845" s="2"/>
      <c r="C845" s="2"/>
    </row>
    <row r="846" spans="2:6">
      <c r="B846" s="2"/>
      <c r="C846" s="2"/>
    </row>
    <row r="847" spans="2:6">
      <c r="E847" s="11" t="s">
        <v>2</v>
      </c>
      <c r="F847" s="10" t="s">
        <v>3</v>
      </c>
    </row>
    <row r="848" spans="2:6">
      <c r="C848" s="17"/>
      <c r="D848" s="5" t="s">
        <v>10</v>
      </c>
      <c r="E848" s="9">
        <v>1495</v>
      </c>
      <c r="F848" s="12">
        <v>100</v>
      </c>
    </row>
    <row r="849" spans="2:6">
      <c r="C849" s="4">
        <v>1</v>
      </c>
      <c r="D849" s="16" t="s">
        <v>521</v>
      </c>
      <c r="E849" s="18">
        <v>488</v>
      </c>
      <c r="F849" s="1">
        <v>32.6</v>
      </c>
    </row>
    <row r="850" spans="2:6">
      <c r="C850" s="4">
        <v>2</v>
      </c>
      <c r="D850" s="16" t="s">
        <v>522</v>
      </c>
      <c r="E850" s="18">
        <v>57</v>
      </c>
      <c r="F850" s="1">
        <v>3.8</v>
      </c>
    </row>
    <row r="851" spans="2:6">
      <c r="C851" s="4">
        <v>3</v>
      </c>
      <c r="D851" s="16" t="s">
        <v>523</v>
      </c>
      <c r="E851" s="18">
        <v>69</v>
      </c>
      <c r="F851" s="1">
        <v>4.5999999999999996</v>
      </c>
    </row>
    <row r="852" spans="2:6">
      <c r="C852" s="4">
        <v>4</v>
      </c>
      <c r="D852" s="16" t="s">
        <v>524</v>
      </c>
      <c r="E852" s="18">
        <v>96</v>
      </c>
      <c r="F852" s="1">
        <v>6.4</v>
      </c>
    </row>
    <row r="853" spans="2:6">
      <c r="C853" s="4">
        <v>5</v>
      </c>
      <c r="D853" s="16" t="s">
        <v>525</v>
      </c>
      <c r="E853" s="18">
        <v>5</v>
      </c>
      <c r="F853" s="1">
        <v>0.3</v>
      </c>
    </row>
    <row r="854" spans="2:6">
      <c r="C854" s="4">
        <v>6</v>
      </c>
      <c r="D854" s="16" t="s">
        <v>526</v>
      </c>
      <c r="E854" s="18">
        <v>3</v>
      </c>
      <c r="F854" s="1">
        <v>0.2</v>
      </c>
    </row>
    <row r="855" spans="2:6">
      <c r="C855" s="4">
        <v>7</v>
      </c>
      <c r="D855" s="16" t="s">
        <v>527</v>
      </c>
      <c r="E855" s="18">
        <v>12</v>
      </c>
      <c r="F855" s="1">
        <v>0.8</v>
      </c>
    </row>
    <row r="856" spans="2:6">
      <c r="C856" s="4">
        <v>8</v>
      </c>
      <c r="D856" s="16" t="s">
        <v>528</v>
      </c>
      <c r="E856" s="18">
        <v>818</v>
      </c>
      <c r="F856" s="1">
        <v>54.7</v>
      </c>
    </row>
    <row r="857" spans="2:6">
      <c r="C857" s="4">
        <v>9</v>
      </c>
      <c r="D857" s="16" t="s">
        <v>95</v>
      </c>
      <c r="E857" s="18">
        <v>31</v>
      </c>
      <c r="F857" s="1">
        <v>2.1</v>
      </c>
    </row>
    <row r="858" spans="2:6">
      <c r="C858" s="4"/>
      <c r="D858" s="16" t="s">
        <v>529</v>
      </c>
      <c r="E858" s="18">
        <v>646</v>
      </c>
      <c r="F858" s="1">
        <v>43.2</v>
      </c>
    </row>
    <row r="859" spans="2:6">
      <c r="C859" s="7"/>
      <c r="D859" s="13" t="s">
        <v>247</v>
      </c>
      <c r="E859" s="20">
        <v>730</v>
      </c>
      <c r="F859" s="21">
        <v>48.8</v>
      </c>
    </row>
    <row r="860" spans="2:6">
      <c r="C860" s="6"/>
      <c r="D860" s="15" t="s">
        <v>19</v>
      </c>
      <c r="E860" s="14"/>
      <c r="F860" s="8"/>
    </row>
    <row r="862" spans="2:6">
      <c r="B862" s="19" t="str">
        <f xml:space="preserve"> HYPERLINK("#'目次'!B35", "[30]")</f>
        <v>[30]</v>
      </c>
      <c r="C862" s="2" t="s">
        <v>531</v>
      </c>
    </row>
    <row r="863" spans="2:6">
      <c r="B863" s="2" t="s">
        <v>7</v>
      </c>
      <c r="C863" s="2" t="s">
        <v>532</v>
      </c>
    </row>
    <row r="864" spans="2:6">
      <c r="B864" s="2"/>
      <c r="C864" s="2"/>
    </row>
    <row r="865" spans="2:6">
      <c r="E865" s="11" t="s">
        <v>2</v>
      </c>
      <c r="F865" s="10" t="s">
        <v>3</v>
      </c>
    </row>
    <row r="866" spans="2:6">
      <c r="C866" s="17"/>
      <c r="D866" s="5" t="s">
        <v>10</v>
      </c>
      <c r="E866" s="9">
        <v>899</v>
      </c>
      <c r="F866" s="12">
        <v>100</v>
      </c>
    </row>
    <row r="867" spans="2:6">
      <c r="C867" s="4">
        <v>1</v>
      </c>
      <c r="D867" s="16" t="s">
        <v>533</v>
      </c>
      <c r="E867" s="18">
        <v>101</v>
      </c>
      <c r="F867" s="1">
        <v>11.2</v>
      </c>
    </row>
    <row r="868" spans="2:6">
      <c r="C868" s="4">
        <v>2</v>
      </c>
      <c r="D868" s="16" t="s">
        <v>534</v>
      </c>
      <c r="E868" s="18">
        <v>743</v>
      </c>
      <c r="F868" s="1">
        <v>82.6</v>
      </c>
    </row>
    <row r="869" spans="2:6">
      <c r="C869" s="4">
        <v>3</v>
      </c>
      <c r="D869" s="16" t="s">
        <v>516</v>
      </c>
      <c r="E869" s="18">
        <v>50</v>
      </c>
      <c r="F869" s="1">
        <v>5.6</v>
      </c>
    </row>
    <row r="870" spans="2:6">
      <c r="C870" s="7">
        <v>4</v>
      </c>
      <c r="D870" s="13" t="s">
        <v>95</v>
      </c>
      <c r="E870" s="20">
        <v>5</v>
      </c>
      <c r="F870" s="21">
        <v>0.6</v>
      </c>
    </row>
    <row r="871" spans="2:6">
      <c r="C871" s="6"/>
      <c r="D871" s="15" t="s">
        <v>19</v>
      </c>
      <c r="E871" s="14"/>
      <c r="F871" s="8"/>
    </row>
    <row r="873" spans="2:6">
      <c r="B873" s="19" t="str">
        <f xml:space="preserve"> HYPERLINK("#'目次'!B36", "[31]")</f>
        <v>[31]</v>
      </c>
      <c r="C873" s="2" t="s">
        <v>536</v>
      </c>
    </row>
    <row r="874" spans="2:6">
      <c r="B874" s="2" t="s">
        <v>7</v>
      </c>
      <c r="C874" s="2" t="s">
        <v>1702</v>
      </c>
    </row>
    <row r="875" spans="2:6">
      <c r="B875" s="2"/>
      <c r="C875" s="2"/>
    </row>
    <row r="876" spans="2:6">
      <c r="E876" s="11" t="s">
        <v>2</v>
      </c>
      <c r="F876" s="10" t="s">
        <v>3</v>
      </c>
    </row>
    <row r="877" spans="2:6">
      <c r="C877" s="17"/>
      <c r="D877" s="5" t="s">
        <v>10</v>
      </c>
      <c r="E877" s="9">
        <v>899</v>
      </c>
      <c r="F877" s="12">
        <v>100</v>
      </c>
    </row>
    <row r="878" spans="2:6">
      <c r="C878" s="4">
        <v>1</v>
      </c>
      <c r="D878" s="16" t="s">
        <v>537</v>
      </c>
      <c r="E878" s="18">
        <v>260</v>
      </c>
      <c r="F878" s="1">
        <v>28.9</v>
      </c>
    </row>
    <row r="879" spans="2:6">
      <c r="C879" s="4">
        <v>2</v>
      </c>
      <c r="D879" s="16" t="s">
        <v>538</v>
      </c>
      <c r="E879" s="18">
        <v>90</v>
      </c>
      <c r="F879" s="1">
        <v>10</v>
      </c>
    </row>
    <row r="880" spans="2:6">
      <c r="C880" s="4">
        <v>3</v>
      </c>
      <c r="D880" s="16" t="s">
        <v>539</v>
      </c>
      <c r="E880" s="18">
        <v>49</v>
      </c>
      <c r="F880" s="1">
        <v>5.5</v>
      </c>
    </row>
    <row r="881" spans="2:6">
      <c r="C881" s="4">
        <v>4</v>
      </c>
      <c r="D881" s="16" t="s">
        <v>540</v>
      </c>
      <c r="E881" s="18">
        <v>10</v>
      </c>
      <c r="F881" s="1">
        <v>1.1000000000000001</v>
      </c>
    </row>
    <row r="882" spans="2:6">
      <c r="C882" s="4">
        <v>5</v>
      </c>
      <c r="D882" s="16" t="s">
        <v>541</v>
      </c>
      <c r="E882" s="18">
        <v>89</v>
      </c>
      <c r="F882" s="1">
        <v>9.9</v>
      </c>
    </row>
    <row r="883" spans="2:6">
      <c r="C883" s="4">
        <v>6</v>
      </c>
      <c r="D883" s="16" t="s">
        <v>542</v>
      </c>
      <c r="E883" s="18">
        <v>16</v>
      </c>
      <c r="F883" s="1">
        <v>1.8</v>
      </c>
    </row>
    <row r="884" spans="2:6">
      <c r="C884" s="4">
        <v>7</v>
      </c>
      <c r="D884" s="16" t="s">
        <v>543</v>
      </c>
      <c r="E884" s="18">
        <v>258</v>
      </c>
      <c r="F884" s="1">
        <v>28.7</v>
      </c>
    </row>
    <row r="885" spans="2:6">
      <c r="C885" s="4">
        <v>8</v>
      </c>
      <c r="D885" s="16" t="s">
        <v>544</v>
      </c>
      <c r="E885" s="18">
        <v>104</v>
      </c>
      <c r="F885" s="1">
        <v>11.6</v>
      </c>
    </row>
    <row r="886" spans="2:6">
      <c r="C886" s="4">
        <v>9</v>
      </c>
      <c r="D886" s="16" t="s">
        <v>94</v>
      </c>
      <c r="E886" s="18">
        <v>2</v>
      </c>
      <c r="F886" s="1">
        <v>0.2</v>
      </c>
    </row>
    <row r="887" spans="2:6">
      <c r="C887" s="7">
        <v>10</v>
      </c>
      <c r="D887" s="13" t="s">
        <v>95</v>
      </c>
      <c r="E887" s="20">
        <v>21</v>
      </c>
      <c r="F887" s="21">
        <v>2.2999999999999998</v>
      </c>
    </row>
    <row r="888" spans="2:6">
      <c r="C888" s="6"/>
      <c r="D888" s="15" t="s">
        <v>19</v>
      </c>
      <c r="E888" s="14"/>
      <c r="F888" s="8"/>
    </row>
    <row r="890" spans="2:6">
      <c r="B890" s="19" t="str">
        <f xml:space="preserve"> HYPERLINK("#'目次'!B37", "[32]")</f>
        <v>[32]</v>
      </c>
      <c r="C890" s="2" t="s">
        <v>546</v>
      </c>
    </row>
    <row r="891" spans="2:6">
      <c r="B891" s="2" t="s">
        <v>7</v>
      </c>
      <c r="C891" s="2" t="s">
        <v>1702</v>
      </c>
    </row>
    <row r="892" spans="2:6">
      <c r="B892" s="2"/>
      <c r="C892" s="2"/>
    </row>
    <row r="893" spans="2:6">
      <c r="E893" s="11" t="s">
        <v>2</v>
      </c>
      <c r="F893" s="10" t="s">
        <v>3</v>
      </c>
    </row>
    <row r="894" spans="2:6">
      <c r="C894" s="17"/>
      <c r="D894" s="5" t="s">
        <v>10</v>
      </c>
      <c r="E894" s="9">
        <v>444</v>
      </c>
      <c r="F894" s="12">
        <v>100</v>
      </c>
    </row>
    <row r="895" spans="2:6">
      <c r="C895" s="4">
        <v>1</v>
      </c>
      <c r="D895" s="16" t="s">
        <v>118</v>
      </c>
      <c r="E895" s="18">
        <v>41</v>
      </c>
      <c r="F895" s="1">
        <v>9.1999999999999993</v>
      </c>
    </row>
    <row r="896" spans="2:6">
      <c r="C896" s="4">
        <v>2</v>
      </c>
      <c r="D896" s="16" t="s">
        <v>119</v>
      </c>
      <c r="E896" s="18">
        <v>1</v>
      </c>
      <c r="F896" s="1">
        <v>0.2</v>
      </c>
    </row>
    <row r="897" spans="3:6">
      <c r="C897" s="4">
        <v>3</v>
      </c>
      <c r="D897" s="16" t="s">
        <v>120</v>
      </c>
      <c r="E897" s="18">
        <v>0</v>
      </c>
      <c r="F897" s="3" t="s">
        <v>88</v>
      </c>
    </row>
    <row r="898" spans="3:6">
      <c r="C898" s="4">
        <v>4</v>
      </c>
      <c r="D898" s="16" t="s">
        <v>121</v>
      </c>
      <c r="E898" s="18">
        <v>0</v>
      </c>
      <c r="F898" s="3" t="s">
        <v>88</v>
      </c>
    </row>
    <row r="899" spans="3:6">
      <c r="C899" s="4">
        <v>5</v>
      </c>
      <c r="D899" s="16" t="s">
        <v>122</v>
      </c>
      <c r="E899" s="18">
        <v>31</v>
      </c>
      <c r="F899" s="1">
        <v>7</v>
      </c>
    </row>
    <row r="900" spans="3:6">
      <c r="C900" s="4">
        <v>6</v>
      </c>
      <c r="D900" s="16" t="s">
        <v>123</v>
      </c>
      <c r="E900" s="18">
        <v>8</v>
      </c>
      <c r="F900" s="1">
        <v>1.8</v>
      </c>
    </row>
    <row r="901" spans="3:6">
      <c r="C901" s="4">
        <v>7</v>
      </c>
      <c r="D901" s="16" t="s">
        <v>124</v>
      </c>
      <c r="E901" s="18">
        <v>0</v>
      </c>
      <c r="F901" s="3" t="s">
        <v>88</v>
      </c>
    </row>
    <row r="902" spans="3:6">
      <c r="C902" s="4">
        <v>8</v>
      </c>
      <c r="D902" s="16" t="s">
        <v>125</v>
      </c>
      <c r="E902" s="18">
        <v>69</v>
      </c>
      <c r="F902" s="1">
        <v>15.5</v>
      </c>
    </row>
    <row r="903" spans="3:6">
      <c r="C903" s="4">
        <v>9</v>
      </c>
      <c r="D903" s="16" t="s">
        <v>126</v>
      </c>
      <c r="E903" s="18">
        <v>0</v>
      </c>
      <c r="F903" s="3" t="s">
        <v>88</v>
      </c>
    </row>
    <row r="904" spans="3:6">
      <c r="C904" s="4">
        <v>10</v>
      </c>
      <c r="D904" s="16" t="s">
        <v>127</v>
      </c>
      <c r="E904" s="18">
        <v>46</v>
      </c>
      <c r="F904" s="1">
        <v>10.4</v>
      </c>
    </row>
    <row r="905" spans="3:6">
      <c r="C905" s="4">
        <v>11</v>
      </c>
      <c r="D905" s="16" t="s">
        <v>128</v>
      </c>
      <c r="E905" s="18">
        <v>0</v>
      </c>
      <c r="F905" s="3" t="s">
        <v>88</v>
      </c>
    </row>
    <row r="906" spans="3:6">
      <c r="C906" s="4">
        <v>12</v>
      </c>
      <c r="D906" s="16" t="s">
        <v>129</v>
      </c>
      <c r="E906" s="18">
        <v>9</v>
      </c>
      <c r="F906" s="1">
        <v>2</v>
      </c>
    </row>
    <row r="907" spans="3:6">
      <c r="C907" s="4">
        <v>13</v>
      </c>
      <c r="D907" s="16" t="s">
        <v>130</v>
      </c>
      <c r="E907" s="18">
        <v>34</v>
      </c>
      <c r="F907" s="1">
        <v>7.7</v>
      </c>
    </row>
    <row r="908" spans="3:6">
      <c r="C908" s="4">
        <v>14</v>
      </c>
      <c r="D908" s="16" t="s">
        <v>131</v>
      </c>
      <c r="E908" s="18">
        <v>0</v>
      </c>
      <c r="F908" s="3" t="s">
        <v>88</v>
      </c>
    </row>
    <row r="909" spans="3:6">
      <c r="C909" s="4">
        <v>15</v>
      </c>
      <c r="D909" s="16" t="s">
        <v>132</v>
      </c>
      <c r="E909" s="18">
        <v>0</v>
      </c>
      <c r="F909" s="3" t="s">
        <v>88</v>
      </c>
    </row>
    <row r="910" spans="3:6">
      <c r="C910" s="4">
        <v>16</v>
      </c>
      <c r="D910" s="16" t="s">
        <v>133</v>
      </c>
      <c r="E910" s="18">
        <v>0</v>
      </c>
      <c r="F910" s="3" t="s">
        <v>88</v>
      </c>
    </row>
    <row r="911" spans="3:6">
      <c r="C911" s="4">
        <v>17</v>
      </c>
      <c r="D911" s="16" t="s">
        <v>134</v>
      </c>
      <c r="E911" s="18">
        <v>40</v>
      </c>
      <c r="F911" s="1">
        <v>9</v>
      </c>
    </row>
    <row r="912" spans="3:6">
      <c r="C912" s="4">
        <v>18</v>
      </c>
      <c r="D912" s="16" t="s">
        <v>135</v>
      </c>
      <c r="E912" s="18">
        <v>0</v>
      </c>
      <c r="F912" s="3" t="s">
        <v>88</v>
      </c>
    </row>
    <row r="913" spans="3:6">
      <c r="C913" s="4">
        <v>19</v>
      </c>
      <c r="D913" s="16" t="s">
        <v>136</v>
      </c>
      <c r="E913" s="18">
        <v>12</v>
      </c>
      <c r="F913" s="1">
        <v>2.7</v>
      </c>
    </row>
    <row r="914" spans="3:6">
      <c r="C914" s="4">
        <v>20</v>
      </c>
      <c r="D914" s="16" t="s">
        <v>137</v>
      </c>
      <c r="E914" s="18">
        <v>46</v>
      </c>
      <c r="F914" s="1">
        <v>10.4</v>
      </c>
    </row>
    <row r="915" spans="3:6">
      <c r="C915" s="4">
        <v>21</v>
      </c>
      <c r="D915" s="16" t="s">
        <v>138</v>
      </c>
      <c r="E915" s="18">
        <v>0</v>
      </c>
      <c r="F915" s="3" t="s">
        <v>88</v>
      </c>
    </row>
    <row r="916" spans="3:6">
      <c r="C916" s="4">
        <v>22</v>
      </c>
      <c r="D916" s="16" t="s">
        <v>139</v>
      </c>
      <c r="E916" s="18">
        <v>0</v>
      </c>
      <c r="F916" s="3" t="s">
        <v>88</v>
      </c>
    </row>
    <row r="917" spans="3:6">
      <c r="C917" s="4">
        <v>23</v>
      </c>
      <c r="D917" s="16" t="s">
        <v>140</v>
      </c>
      <c r="E917" s="18">
        <v>0</v>
      </c>
      <c r="F917" s="3" t="s">
        <v>88</v>
      </c>
    </row>
    <row r="918" spans="3:6">
      <c r="C918" s="4">
        <v>24</v>
      </c>
      <c r="D918" s="16" t="s">
        <v>141</v>
      </c>
      <c r="E918" s="18">
        <v>0</v>
      </c>
      <c r="F918" s="3" t="s">
        <v>88</v>
      </c>
    </row>
    <row r="919" spans="3:6">
      <c r="C919" s="4">
        <v>25</v>
      </c>
      <c r="D919" s="16" t="s">
        <v>142</v>
      </c>
      <c r="E919" s="18">
        <v>0</v>
      </c>
      <c r="F919" s="3" t="s">
        <v>88</v>
      </c>
    </row>
    <row r="920" spans="3:6">
      <c r="C920" s="4">
        <v>26</v>
      </c>
      <c r="D920" s="16" t="s">
        <v>143</v>
      </c>
      <c r="E920" s="18">
        <v>0</v>
      </c>
      <c r="F920" s="3" t="s">
        <v>88</v>
      </c>
    </row>
    <row r="921" spans="3:6">
      <c r="C921" s="4">
        <v>27</v>
      </c>
      <c r="D921" s="16" t="s">
        <v>144</v>
      </c>
      <c r="E921" s="18">
        <v>0</v>
      </c>
      <c r="F921" s="3" t="s">
        <v>88</v>
      </c>
    </row>
    <row r="922" spans="3:6">
      <c r="C922" s="4">
        <v>28</v>
      </c>
      <c r="D922" s="16" t="s">
        <v>145</v>
      </c>
      <c r="E922" s="18">
        <v>0</v>
      </c>
      <c r="F922" s="3" t="s">
        <v>88</v>
      </c>
    </row>
    <row r="923" spans="3:6">
      <c r="C923" s="4">
        <v>29</v>
      </c>
      <c r="D923" s="16" t="s">
        <v>146</v>
      </c>
      <c r="E923" s="18">
        <v>1</v>
      </c>
      <c r="F923" s="1">
        <v>0.2</v>
      </c>
    </row>
    <row r="924" spans="3:6">
      <c r="C924" s="4">
        <v>30</v>
      </c>
      <c r="D924" s="16" t="s">
        <v>147</v>
      </c>
      <c r="E924" s="18">
        <v>0</v>
      </c>
      <c r="F924" s="3" t="s">
        <v>88</v>
      </c>
    </row>
    <row r="925" spans="3:6">
      <c r="C925" s="4">
        <v>31</v>
      </c>
      <c r="D925" s="16" t="s">
        <v>148</v>
      </c>
      <c r="E925" s="18">
        <v>0</v>
      </c>
      <c r="F925" s="3" t="s">
        <v>88</v>
      </c>
    </row>
    <row r="926" spans="3:6">
      <c r="C926" s="4">
        <v>32</v>
      </c>
      <c r="D926" s="16" t="s">
        <v>149</v>
      </c>
      <c r="E926" s="18">
        <v>0</v>
      </c>
      <c r="F926" s="3" t="s">
        <v>88</v>
      </c>
    </row>
    <row r="927" spans="3:6">
      <c r="C927" s="4">
        <v>33</v>
      </c>
      <c r="D927" s="16" t="s">
        <v>150</v>
      </c>
      <c r="E927" s="18">
        <v>0</v>
      </c>
      <c r="F927" s="3" t="s">
        <v>88</v>
      </c>
    </row>
    <row r="928" spans="3:6">
      <c r="C928" s="4">
        <v>34</v>
      </c>
      <c r="D928" s="16" t="s">
        <v>151</v>
      </c>
      <c r="E928" s="18">
        <v>8</v>
      </c>
      <c r="F928" s="1">
        <v>1.8</v>
      </c>
    </row>
    <row r="929" spans="3:6">
      <c r="C929" s="4">
        <v>35</v>
      </c>
      <c r="D929" s="16" t="s">
        <v>152</v>
      </c>
      <c r="E929" s="18">
        <v>1</v>
      </c>
      <c r="F929" s="1">
        <v>0.2</v>
      </c>
    </row>
    <row r="930" spans="3:6">
      <c r="C930" s="4">
        <v>36</v>
      </c>
      <c r="D930" s="16" t="s">
        <v>153</v>
      </c>
      <c r="E930" s="18">
        <v>0</v>
      </c>
      <c r="F930" s="3" t="s">
        <v>88</v>
      </c>
    </row>
    <row r="931" spans="3:6">
      <c r="C931" s="4">
        <v>37</v>
      </c>
      <c r="D931" s="16" t="s">
        <v>154</v>
      </c>
      <c r="E931" s="18">
        <v>0</v>
      </c>
      <c r="F931" s="3" t="s">
        <v>88</v>
      </c>
    </row>
    <row r="932" spans="3:6">
      <c r="C932" s="4">
        <v>38</v>
      </c>
      <c r="D932" s="16" t="s">
        <v>155</v>
      </c>
      <c r="E932" s="18">
        <v>39</v>
      </c>
      <c r="F932" s="1">
        <v>8.8000000000000007</v>
      </c>
    </row>
    <row r="933" spans="3:6">
      <c r="C933" s="4">
        <v>39</v>
      </c>
      <c r="D933" s="16" t="s">
        <v>156</v>
      </c>
      <c r="E933" s="18">
        <v>0</v>
      </c>
      <c r="F933" s="3" t="s">
        <v>88</v>
      </c>
    </row>
    <row r="934" spans="3:6">
      <c r="C934" s="4">
        <v>40</v>
      </c>
      <c r="D934" s="16" t="s">
        <v>157</v>
      </c>
      <c r="E934" s="18">
        <v>2</v>
      </c>
      <c r="F934" s="1">
        <v>0.5</v>
      </c>
    </row>
    <row r="935" spans="3:6">
      <c r="C935" s="4">
        <v>41</v>
      </c>
      <c r="D935" s="16" t="s">
        <v>158</v>
      </c>
      <c r="E935" s="18">
        <v>0</v>
      </c>
      <c r="F935" s="3" t="s">
        <v>88</v>
      </c>
    </row>
    <row r="936" spans="3:6">
      <c r="C936" s="4">
        <v>42</v>
      </c>
      <c r="D936" s="16" t="s">
        <v>159</v>
      </c>
      <c r="E936" s="18">
        <v>11</v>
      </c>
      <c r="F936" s="1">
        <v>2.5</v>
      </c>
    </row>
    <row r="937" spans="3:6">
      <c r="C937" s="4">
        <v>43</v>
      </c>
      <c r="D937" s="16" t="s">
        <v>160</v>
      </c>
      <c r="E937" s="18">
        <v>5</v>
      </c>
      <c r="F937" s="1">
        <v>1.1000000000000001</v>
      </c>
    </row>
    <row r="938" spans="3:6">
      <c r="C938" s="4">
        <v>44</v>
      </c>
      <c r="D938" s="16" t="s">
        <v>161</v>
      </c>
      <c r="E938" s="18">
        <v>7</v>
      </c>
      <c r="F938" s="1">
        <v>1.6</v>
      </c>
    </row>
    <row r="939" spans="3:6">
      <c r="C939" s="4">
        <v>45</v>
      </c>
      <c r="D939" s="16" t="s">
        <v>162</v>
      </c>
      <c r="E939" s="18">
        <v>0</v>
      </c>
      <c r="F939" s="3" t="s">
        <v>88</v>
      </c>
    </row>
    <row r="940" spans="3:6">
      <c r="C940" s="4">
        <v>46</v>
      </c>
      <c r="D940" s="16" t="s">
        <v>163</v>
      </c>
      <c r="E940" s="18">
        <v>0</v>
      </c>
      <c r="F940" s="3" t="s">
        <v>88</v>
      </c>
    </row>
    <row r="941" spans="3:6">
      <c r="C941" s="4">
        <v>47</v>
      </c>
      <c r="D941" s="16" t="s">
        <v>164</v>
      </c>
      <c r="E941" s="18">
        <v>0</v>
      </c>
      <c r="F941" s="3" t="s">
        <v>88</v>
      </c>
    </row>
    <row r="942" spans="3:6">
      <c r="C942" s="4">
        <v>48</v>
      </c>
      <c r="D942" s="16" t="s">
        <v>165</v>
      </c>
      <c r="E942" s="18">
        <v>0</v>
      </c>
      <c r="F942" s="3" t="s">
        <v>88</v>
      </c>
    </row>
    <row r="943" spans="3:6">
      <c r="C943" s="4">
        <v>49</v>
      </c>
      <c r="D943" s="16" t="s">
        <v>166</v>
      </c>
      <c r="E943" s="18">
        <v>0</v>
      </c>
      <c r="F943" s="3" t="s">
        <v>88</v>
      </c>
    </row>
    <row r="944" spans="3:6">
      <c r="C944" s="4">
        <v>50</v>
      </c>
      <c r="D944" s="16" t="s">
        <v>167</v>
      </c>
      <c r="E944" s="18">
        <v>0</v>
      </c>
      <c r="F944" s="3" t="s">
        <v>88</v>
      </c>
    </row>
    <row r="945" spans="3:6">
      <c r="C945" s="4">
        <v>51</v>
      </c>
      <c r="D945" s="16" t="s">
        <v>168</v>
      </c>
      <c r="E945" s="18">
        <v>1</v>
      </c>
      <c r="F945" s="1">
        <v>0.2</v>
      </c>
    </row>
    <row r="946" spans="3:6">
      <c r="C946" s="4">
        <v>52</v>
      </c>
      <c r="D946" s="16" t="s">
        <v>169</v>
      </c>
      <c r="E946" s="18">
        <v>0</v>
      </c>
      <c r="F946" s="3" t="s">
        <v>88</v>
      </c>
    </row>
    <row r="947" spans="3:6">
      <c r="C947" s="4">
        <v>53</v>
      </c>
      <c r="D947" s="16" t="s">
        <v>170</v>
      </c>
      <c r="E947" s="18">
        <v>0</v>
      </c>
      <c r="F947" s="3" t="s">
        <v>88</v>
      </c>
    </row>
    <row r="948" spans="3:6">
      <c r="C948" s="4">
        <v>54</v>
      </c>
      <c r="D948" s="16" t="s">
        <v>171</v>
      </c>
      <c r="E948" s="18">
        <v>0</v>
      </c>
      <c r="F948" s="3" t="s">
        <v>88</v>
      </c>
    </row>
    <row r="949" spans="3:6">
      <c r="C949" s="4">
        <v>55</v>
      </c>
      <c r="D949" s="16" t="s">
        <v>172</v>
      </c>
      <c r="E949" s="18">
        <v>1</v>
      </c>
      <c r="F949" s="1">
        <v>0.2</v>
      </c>
    </row>
    <row r="950" spans="3:6">
      <c r="C950" s="4">
        <v>56</v>
      </c>
      <c r="D950" s="16" t="s">
        <v>173</v>
      </c>
      <c r="E950" s="18">
        <v>1</v>
      </c>
      <c r="F950" s="1">
        <v>0.2</v>
      </c>
    </row>
    <row r="951" spans="3:6">
      <c r="C951" s="4">
        <v>57</v>
      </c>
      <c r="D951" s="16" t="s">
        <v>174</v>
      </c>
      <c r="E951" s="18">
        <v>0</v>
      </c>
      <c r="F951" s="3" t="s">
        <v>88</v>
      </c>
    </row>
    <row r="952" spans="3:6">
      <c r="C952" s="4">
        <v>58</v>
      </c>
      <c r="D952" s="16" t="s">
        <v>175</v>
      </c>
      <c r="E952" s="18">
        <v>0</v>
      </c>
      <c r="F952" s="3" t="s">
        <v>88</v>
      </c>
    </row>
    <row r="953" spans="3:6">
      <c r="C953" s="4">
        <v>59</v>
      </c>
      <c r="D953" s="16" t="s">
        <v>176</v>
      </c>
      <c r="E953" s="18">
        <v>1</v>
      </c>
      <c r="F953" s="1">
        <v>0.2</v>
      </c>
    </row>
    <row r="954" spans="3:6">
      <c r="C954" s="4">
        <v>60</v>
      </c>
      <c r="D954" s="16" t="s">
        <v>177</v>
      </c>
      <c r="E954" s="18">
        <v>0</v>
      </c>
      <c r="F954" s="3" t="s">
        <v>88</v>
      </c>
    </row>
    <row r="955" spans="3:6">
      <c r="C955" s="4">
        <v>61</v>
      </c>
      <c r="D955" s="16" t="s">
        <v>178</v>
      </c>
      <c r="E955" s="18">
        <v>0</v>
      </c>
      <c r="F955" s="3" t="s">
        <v>88</v>
      </c>
    </row>
    <row r="956" spans="3:6">
      <c r="C956" s="4">
        <v>62</v>
      </c>
      <c r="D956" s="16" t="s">
        <v>179</v>
      </c>
      <c r="E956" s="18">
        <v>0</v>
      </c>
      <c r="F956" s="3" t="s">
        <v>88</v>
      </c>
    </row>
    <row r="957" spans="3:6">
      <c r="C957" s="4">
        <v>63</v>
      </c>
      <c r="D957" s="16" t="s">
        <v>180</v>
      </c>
      <c r="E957" s="18">
        <v>0</v>
      </c>
      <c r="F957" s="3" t="s">
        <v>88</v>
      </c>
    </row>
    <row r="958" spans="3:6">
      <c r="C958" s="4">
        <v>64</v>
      </c>
      <c r="D958" s="16" t="s">
        <v>181</v>
      </c>
      <c r="E958" s="18">
        <v>0</v>
      </c>
      <c r="F958" s="3" t="s">
        <v>88</v>
      </c>
    </row>
    <row r="959" spans="3:6">
      <c r="C959" s="4">
        <v>65</v>
      </c>
      <c r="D959" s="16" t="s">
        <v>182</v>
      </c>
      <c r="E959" s="18">
        <v>0</v>
      </c>
      <c r="F959" s="3" t="s">
        <v>88</v>
      </c>
    </row>
    <row r="960" spans="3:6">
      <c r="C960" s="4">
        <v>66</v>
      </c>
      <c r="D960" s="16" t="s">
        <v>183</v>
      </c>
      <c r="E960" s="18">
        <v>0</v>
      </c>
      <c r="F960" s="3" t="s">
        <v>88</v>
      </c>
    </row>
    <row r="961" spans="3:6">
      <c r="C961" s="4">
        <v>67</v>
      </c>
      <c r="D961" s="16" t="s">
        <v>184</v>
      </c>
      <c r="E961" s="18">
        <v>0</v>
      </c>
      <c r="F961" s="3" t="s">
        <v>88</v>
      </c>
    </row>
    <row r="962" spans="3:6">
      <c r="C962" s="4">
        <v>68</v>
      </c>
      <c r="D962" s="16" t="s">
        <v>185</v>
      </c>
      <c r="E962" s="18">
        <v>0</v>
      </c>
      <c r="F962" s="3" t="s">
        <v>88</v>
      </c>
    </row>
    <row r="963" spans="3:6">
      <c r="C963" s="4">
        <v>69</v>
      </c>
      <c r="D963" s="16" t="s">
        <v>186</v>
      </c>
      <c r="E963" s="18">
        <v>0</v>
      </c>
      <c r="F963" s="3" t="s">
        <v>88</v>
      </c>
    </row>
    <row r="964" spans="3:6">
      <c r="C964" s="4">
        <v>70</v>
      </c>
      <c r="D964" s="16" t="s">
        <v>187</v>
      </c>
      <c r="E964" s="18">
        <v>0</v>
      </c>
      <c r="F964" s="3" t="s">
        <v>88</v>
      </c>
    </row>
    <row r="965" spans="3:6">
      <c r="C965" s="4">
        <v>71</v>
      </c>
      <c r="D965" s="16" t="s">
        <v>188</v>
      </c>
      <c r="E965" s="18">
        <v>0</v>
      </c>
      <c r="F965" s="3" t="s">
        <v>88</v>
      </c>
    </row>
    <row r="966" spans="3:6">
      <c r="C966" s="4">
        <v>72</v>
      </c>
      <c r="D966" s="16" t="s">
        <v>189</v>
      </c>
      <c r="E966" s="18">
        <v>0</v>
      </c>
      <c r="F966" s="3" t="s">
        <v>88</v>
      </c>
    </row>
    <row r="967" spans="3:6">
      <c r="C967" s="4">
        <v>73</v>
      </c>
      <c r="D967" s="16" t="s">
        <v>190</v>
      </c>
      <c r="E967" s="18">
        <v>0</v>
      </c>
      <c r="F967" s="3" t="s">
        <v>88</v>
      </c>
    </row>
    <row r="968" spans="3:6">
      <c r="C968" s="4">
        <v>74</v>
      </c>
      <c r="D968" s="16" t="s">
        <v>191</v>
      </c>
      <c r="E968" s="18">
        <v>0</v>
      </c>
      <c r="F968" s="3" t="s">
        <v>88</v>
      </c>
    </row>
    <row r="969" spans="3:6">
      <c r="C969" s="4">
        <v>75</v>
      </c>
      <c r="D969" s="16" t="s">
        <v>192</v>
      </c>
      <c r="E969" s="18">
        <v>0</v>
      </c>
      <c r="F969" s="3" t="s">
        <v>88</v>
      </c>
    </row>
    <row r="970" spans="3:6">
      <c r="C970" s="4">
        <v>76</v>
      </c>
      <c r="D970" s="16" t="s">
        <v>193</v>
      </c>
      <c r="E970" s="18">
        <v>0</v>
      </c>
      <c r="F970" s="3" t="s">
        <v>88</v>
      </c>
    </row>
    <row r="971" spans="3:6">
      <c r="C971" s="4">
        <v>77</v>
      </c>
      <c r="D971" s="16" t="s">
        <v>194</v>
      </c>
      <c r="E971" s="18">
        <v>0</v>
      </c>
      <c r="F971" s="3" t="s">
        <v>88</v>
      </c>
    </row>
    <row r="972" spans="3:6">
      <c r="C972" s="4">
        <v>78</v>
      </c>
      <c r="D972" s="16" t="s">
        <v>195</v>
      </c>
      <c r="E972" s="18">
        <v>0</v>
      </c>
      <c r="F972" s="3" t="s">
        <v>88</v>
      </c>
    </row>
    <row r="973" spans="3:6">
      <c r="C973" s="4">
        <v>79</v>
      </c>
      <c r="D973" s="16" t="s">
        <v>196</v>
      </c>
      <c r="E973" s="18">
        <v>0</v>
      </c>
      <c r="F973" s="3" t="s">
        <v>88</v>
      </c>
    </row>
    <row r="974" spans="3:6">
      <c r="C974" s="4">
        <v>80</v>
      </c>
      <c r="D974" s="16" t="s">
        <v>197</v>
      </c>
      <c r="E974" s="18">
        <v>0</v>
      </c>
      <c r="F974" s="3" t="s">
        <v>88</v>
      </c>
    </row>
    <row r="975" spans="3:6">
      <c r="C975" s="4">
        <v>81</v>
      </c>
      <c r="D975" s="16" t="s">
        <v>198</v>
      </c>
      <c r="E975" s="18">
        <v>0</v>
      </c>
      <c r="F975" s="3" t="s">
        <v>88</v>
      </c>
    </row>
    <row r="976" spans="3:6">
      <c r="C976" s="4">
        <v>82</v>
      </c>
      <c r="D976" s="16" t="s">
        <v>199</v>
      </c>
      <c r="E976" s="18">
        <v>0</v>
      </c>
      <c r="F976" s="3" t="s">
        <v>88</v>
      </c>
    </row>
    <row r="977" spans="3:6">
      <c r="C977" s="4">
        <v>83</v>
      </c>
      <c r="D977" s="16" t="s">
        <v>200</v>
      </c>
      <c r="E977" s="18">
        <v>0</v>
      </c>
      <c r="F977" s="3" t="s">
        <v>88</v>
      </c>
    </row>
    <row r="978" spans="3:6">
      <c r="C978" s="4">
        <v>84</v>
      </c>
      <c r="D978" s="16" t="s">
        <v>201</v>
      </c>
      <c r="E978" s="18">
        <v>0</v>
      </c>
      <c r="F978" s="3" t="s">
        <v>88</v>
      </c>
    </row>
    <row r="979" spans="3:6">
      <c r="C979" s="4">
        <v>85</v>
      </c>
      <c r="D979" s="16" t="s">
        <v>202</v>
      </c>
      <c r="E979" s="18">
        <v>0</v>
      </c>
      <c r="F979" s="3" t="s">
        <v>88</v>
      </c>
    </row>
    <row r="980" spans="3:6">
      <c r="C980" s="4">
        <v>86</v>
      </c>
      <c r="D980" s="16" t="s">
        <v>203</v>
      </c>
      <c r="E980" s="18">
        <v>1</v>
      </c>
      <c r="F980" s="1">
        <v>0.2</v>
      </c>
    </row>
    <row r="981" spans="3:6">
      <c r="C981" s="4">
        <v>87</v>
      </c>
      <c r="D981" s="16" t="s">
        <v>204</v>
      </c>
      <c r="E981" s="18">
        <v>0</v>
      </c>
      <c r="F981" s="3" t="s">
        <v>88</v>
      </c>
    </row>
    <row r="982" spans="3:6">
      <c r="C982" s="4">
        <v>88</v>
      </c>
      <c r="D982" s="16" t="s">
        <v>205</v>
      </c>
      <c r="E982" s="18">
        <v>1</v>
      </c>
      <c r="F982" s="1">
        <v>0.2</v>
      </c>
    </row>
    <row r="983" spans="3:6">
      <c r="C983" s="4">
        <v>89</v>
      </c>
      <c r="D983" s="16" t="s">
        <v>206</v>
      </c>
      <c r="E983" s="18">
        <v>0</v>
      </c>
      <c r="F983" s="3" t="s">
        <v>88</v>
      </c>
    </row>
    <row r="984" spans="3:6">
      <c r="C984" s="4">
        <v>90</v>
      </c>
      <c r="D984" s="16" t="s">
        <v>207</v>
      </c>
      <c r="E984" s="18">
        <v>0</v>
      </c>
      <c r="F984" s="3" t="s">
        <v>88</v>
      </c>
    </row>
    <row r="985" spans="3:6">
      <c r="C985" s="4">
        <v>91</v>
      </c>
      <c r="D985" s="16" t="s">
        <v>208</v>
      </c>
      <c r="E985" s="18">
        <v>0</v>
      </c>
      <c r="F985" s="3" t="s">
        <v>88</v>
      </c>
    </row>
    <row r="986" spans="3:6">
      <c r="C986" s="4">
        <v>92</v>
      </c>
      <c r="D986" s="16" t="s">
        <v>209</v>
      </c>
      <c r="E986" s="18">
        <v>0</v>
      </c>
      <c r="F986" s="3" t="s">
        <v>88</v>
      </c>
    </row>
    <row r="987" spans="3:6">
      <c r="C987" s="4">
        <v>93</v>
      </c>
      <c r="D987" s="16" t="s">
        <v>210</v>
      </c>
      <c r="E987" s="18">
        <v>0</v>
      </c>
      <c r="F987" s="3" t="s">
        <v>88</v>
      </c>
    </row>
    <row r="988" spans="3:6">
      <c r="C988" s="4">
        <v>94</v>
      </c>
      <c r="D988" s="16" t="s">
        <v>211</v>
      </c>
      <c r="E988" s="18">
        <v>0</v>
      </c>
      <c r="F988" s="3" t="s">
        <v>88</v>
      </c>
    </row>
    <row r="989" spans="3:6">
      <c r="C989" s="4">
        <v>95</v>
      </c>
      <c r="D989" s="16" t="s">
        <v>212</v>
      </c>
      <c r="E989" s="18">
        <v>0</v>
      </c>
      <c r="F989" s="3" t="s">
        <v>88</v>
      </c>
    </row>
    <row r="990" spans="3:6">
      <c r="C990" s="4">
        <v>96</v>
      </c>
      <c r="D990" s="16" t="s">
        <v>213</v>
      </c>
      <c r="E990" s="18">
        <v>1</v>
      </c>
      <c r="F990" s="1">
        <v>0.2</v>
      </c>
    </row>
    <row r="991" spans="3:6">
      <c r="C991" s="4">
        <v>97</v>
      </c>
      <c r="D991" s="16" t="s">
        <v>214</v>
      </c>
      <c r="E991" s="18">
        <v>1</v>
      </c>
      <c r="F991" s="1">
        <v>0.2</v>
      </c>
    </row>
    <row r="992" spans="3:6">
      <c r="C992" s="4">
        <v>98</v>
      </c>
      <c r="D992" s="16" t="s">
        <v>215</v>
      </c>
      <c r="E992" s="18">
        <v>1</v>
      </c>
      <c r="F992" s="1">
        <v>0.2</v>
      </c>
    </row>
    <row r="993" spans="3:6">
      <c r="C993" s="4">
        <v>99</v>
      </c>
      <c r="D993" s="16" t="s">
        <v>216</v>
      </c>
      <c r="E993" s="18">
        <v>0</v>
      </c>
      <c r="F993" s="3" t="s">
        <v>88</v>
      </c>
    </row>
    <row r="994" spans="3:6">
      <c r="C994" s="4">
        <v>100</v>
      </c>
      <c r="D994" s="16" t="s">
        <v>217</v>
      </c>
      <c r="E994" s="18">
        <v>0</v>
      </c>
      <c r="F994" s="3" t="s">
        <v>88</v>
      </c>
    </row>
    <row r="995" spans="3:6">
      <c r="C995" s="4">
        <v>101</v>
      </c>
      <c r="D995" s="16" t="s">
        <v>218</v>
      </c>
      <c r="E995" s="18">
        <v>0</v>
      </c>
      <c r="F995" s="3" t="s">
        <v>88</v>
      </c>
    </row>
    <row r="996" spans="3:6">
      <c r="C996" s="4">
        <v>102</v>
      </c>
      <c r="D996" s="16" t="s">
        <v>219</v>
      </c>
      <c r="E996" s="18">
        <v>0</v>
      </c>
      <c r="F996" s="3" t="s">
        <v>88</v>
      </c>
    </row>
    <row r="997" spans="3:6">
      <c r="C997" s="4">
        <v>103</v>
      </c>
      <c r="D997" s="16" t="s">
        <v>220</v>
      </c>
      <c r="E997" s="18">
        <v>4</v>
      </c>
      <c r="F997" s="1">
        <v>0.9</v>
      </c>
    </row>
    <row r="998" spans="3:6">
      <c r="C998" s="4">
        <v>104</v>
      </c>
      <c r="D998" s="16" t="s">
        <v>221</v>
      </c>
      <c r="E998" s="18">
        <v>0</v>
      </c>
      <c r="F998" s="3" t="s">
        <v>88</v>
      </c>
    </row>
    <row r="999" spans="3:6">
      <c r="C999" s="4">
        <v>105</v>
      </c>
      <c r="D999" s="16" t="s">
        <v>222</v>
      </c>
      <c r="E999" s="18">
        <v>1</v>
      </c>
      <c r="F999" s="1">
        <v>0.2</v>
      </c>
    </row>
    <row r="1000" spans="3:6">
      <c r="C1000" s="4">
        <v>106</v>
      </c>
      <c r="D1000" s="16" t="s">
        <v>223</v>
      </c>
      <c r="E1000" s="18">
        <v>0</v>
      </c>
      <c r="F1000" s="3" t="s">
        <v>88</v>
      </c>
    </row>
    <row r="1001" spans="3:6">
      <c r="C1001" s="4">
        <v>107</v>
      </c>
      <c r="D1001" s="16" t="s">
        <v>224</v>
      </c>
      <c r="E1001" s="18">
        <v>0</v>
      </c>
      <c r="F1001" s="3" t="s">
        <v>88</v>
      </c>
    </row>
    <row r="1002" spans="3:6">
      <c r="C1002" s="4">
        <v>108</v>
      </c>
      <c r="D1002" s="16" t="s">
        <v>225</v>
      </c>
      <c r="E1002" s="18">
        <v>0</v>
      </c>
      <c r="F1002" s="3" t="s">
        <v>88</v>
      </c>
    </row>
    <row r="1003" spans="3:6">
      <c r="C1003" s="4">
        <v>109</v>
      </c>
      <c r="D1003" s="16" t="s">
        <v>226</v>
      </c>
      <c r="E1003" s="18">
        <v>1</v>
      </c>
      <c r="F1003" s="1">
        <v>0.2</v>
      </c>
    </row>
    <row r="1004" spans="3:6">
      <c r="C1004" s="4">
        <v>110</v>
      </c>
      <c r="D1004" s="16" t="s">
        <v>227</v>
      </c>
      <c r="E1004" s="18">
        <v>0</v>
      </c>
      <c r="F1004" s="3" t="s">
        <v>88</v>
      </c>
    </row>
    <row r="1005" spans="3:6">
      <c r="C1005" s="4">
        <v>111</v>
      </c>
      <c r="D1005" s="16" t="s">
        <v>228</v>
      </c>
      <c r="E1005" s="18">
        <v>0</v>
      </c>
      <c r="F1005" s="3" t="s">
        <v>88</v>
      </c>
    </row>
    <row r="1006" spans="3:6">
      <c r="C1006" s="4">
        <v>112</v>
      </c>
      <c r="D1006" s="16" t="s">
        <v>229</v>
      </c>
      <c r="E1006" s="18">
        <v>1</v>
      </c>
      <c r="F1006" s="1">
        <v>0.2</v>
      </c>
    </row>
    <row r="1007" spans="3:6">
      <c r="C1007" s="4">
        <v>113</v>
      </c>
      <c r="D1007" s="16" t="s">
        <v>230</v>
      </c>
      <c r="E1007" s="18">
        <v>0</v>
      </c>
      <c r="F1007" s="3" t="s">
        <v>88</v>
      </c>
    </row>
    <row r="1008" spans="3:6">
      <c r="C1008" s="4">
        <v>114</v>
      </c>
      <c r="D1008" s="16" t="s">
        <v>231</v>
      </c>
      <c r="E1008" s="18">
        <v>1</v>
      </c>
      <c r="F1008" s="1">
        <v>0.2</v>
      </c>
    </row>
    <row r="1009" spans="3:6">
      <c r="C1009" s="4">
        <v>115</v>
      </c>
      <c r="D1009" s="16" t="s">
        <v>232</v>
      </c>
      <c r="E1009" s="18">
        <v>0</v>
      </c>
      <c r="F1009" s="3" t="s">
        <v>88</v>
      </c>
    </row>
    <row r="1010" spans="3:6">
      <c r="C1010" s="4">
        <v>116</v>
      </c>
      <c r="D1010" s="16" t="s">
        <v>233</v>
      </c>
      <c r="E1010" s="18">
        <v>0</v>
      </c>
      <c r="F1010" s="3" t="s">
        <v>88</v>
      </c>
    </row>
    <row r="1011" spans="3:6">
      <c r="C1011" s="4">
        <v>117</v>
      </c>
      <c r="D1011" s="16" t="s">
        <v>234</v>
      </c>
      <c r="E1011" s="18">
        <v>0</v>
      </c>
      <c r="F1011" s="3" t="s">
        <v>88</v>
      </c>
    </row>
    <row r="1012" spans="3:6">
      <c r="C1012" s="4">
        <v>118</v>
      </c>
      <c r="D1012" s="16" t="s">
        <v>235</v>
      </c>
      <c r="E1012" s="18">
        <v>0</v>
      </c>
      <c r="F1012" s="3" t="s">
        <v>88</v>
      </c>
    </row>
    <row r="1013" spans="3:6">
      <c r="C1013" s="4">
        <v>119</v>
      </c>
      <c r="D1013" s="16" t="s">
        <v>236</v>
      </c>
      <c r="E1013" s="18">
        <v>1</v>
      </c>
      <c r="F1013" s="1">
        <v>0.2</v>
      </c>
    </row>
    <row r="1014" spans="3:6">
      <c r="C1014" s="4">
        <v>120</v>
      </c>
      <c r="D1014" s="16" t="s">
        <v>237</v>
      </c>
      <c r="E1014" s="18">
        <v>0</v>
      </c>
      <c r="F1014" s="3" t="s">
        <v>88</v>
      </c>
    </row>
    <row r="1015" spans="3:6">
      <c r="C1015" s="4">
        <v>121</v>
      </c>
      <c r="D1015" s="16" t="s">
        <v>238</v>
      </c>
      <c r="E1015" s="18">
        <v>1</v>
      </c>
      <c r="F1015" s="1">
        <v>0.2</v>
      </c>
    </row>
    <row r="1016" spans="3:6">
      <c r="C1016" s="4">
        <v>122</v>
      </c>
      <c r="D1016" s="16" t="s">
        <v>239</v>
      </c>
      <c r="E1016" s="18">
        <v>0</v>
      </c>
      <c r="F1016" s="3" t="s">
        <v>88</v>
      </c>
    </row>
    <row r="1017" spans="3:6">
      <c r="C1017" s="4">
        <v>123</v>
      </c>
      <c r="D1017" s="16" t="s">
        <v>240</v>
      </c>
      <c r="E1017" s="18">
        <v>0</v>
      </c>
      <c r="F1017" s="3" t="s">
        <v>88</v>
      </c>
    </row>
    <row r="1018" spans="3:6">
      <c r="C1018" s="4">
        <v>124</v>
      </c>
      <c r="D1018" s="16" t="s">
        <v>241</v>
      </c>
      <c r="E1018" s="18">
        <v>0</v>
      </c>
      <c r="F1018" s="3" t="s">
        <v>88</v>
      </c>
    </row>
    <row r="1019" spans="3:6">
      <c r="C1019" s="4">
        <v>125</v>
      </c>
      <c r="D1019" s="16" t="s">
        <v>242</v>
      </c>
      <c r="E1019" s="18">
        <v>0</v>
      </c>
      <c r="F1019" s="3" t="s">
        <v>88</v>
      </c>
    </row>
    <row r="1020" spans="3:6">
      <c r="C1020" s="4">
        <v>126</v>
      </c>
      <c r="D1020" s="16" t="s">
        <v>243</v>
      </c>
      <c r="E1020" s="18">
        <v>0</v>
      </c>
      <c r="F1020" s="3" t="s">
        <v>88</v>
      </c>
    </row>
    <row r="1021" spans="3:6">
      <c r="C1021" s="4">
        <v>127</v>
      </c>
      <c r="D1021" s="16" t="s">
        <v>244</v>
      </c>
      <c r="E1021" s="18">
        <v>0</v>
      </c>
      <c r="F1021" s="3" t="s">
        <v>88</v>
      </c>
    </row>
    <row r="1022" spans="3:6">
      <c r="C1022" s="4">
        <v>128</v>
      </c>
      <c r="D1022" s="16" t="s">
        <v>245</v>
      </c>
      <c r="E1022" s="18">
        <v>0</v>
      </c>
      <c r="F1022" s="3" t="s">
        <v>88</v>
      </c>
    </row>
    <row r="1023" spans="3:6">
      <c r="C1023" s="4">
        <v>129</v>
      </c>
      <c r="D1023" s="16" t="s">
        <v>246</v>
      </c>
      <c r="E1023" s="18">
        <v>0</v>
      </c>
      <c r="F1023" s="3" t="s">
        <v>88</v>
      </c>
    </row>
    <row r="1024" spans="3:6">
      <c r="C1024" s="4">
        <v>130</v>
      </c>
      <c r="D1024" s="16" t="s">
        <v>95</v>
      </c>
      <c r="E1024" s="18">
        <v>14</v>
      </c>
      <c r="F1024" s="1">
        <v>3.2</v>
      </c>
    </row>
    <row r="1025" spans="2:6">
      <c r="C1025" s="7"/>
      <c r="D1025" s="13" t="s">
        <v>247</v>
      </c>
      <c r="E1025" s="20">
        <v>430</v>
      </c>
      <c r="F1025" s="21">
        <v>96.8</v>
      </c>
    </row>
    <row r="1026" spans="2:6">
      <c r="C1026" s="6"/>
      <c r="D1026" s="15" t="s">
        <v>19</v>
      </c>
      <c r="E1026" s="14"/>
      <c r="F1026" s="8"/>
    </row>
    <row r="1028" spans="2:6">
      <c r="B1028" s="19" t="str">
        <f xml:space="preserve"> HYPERLINK("#'目次'!B38", "[33]")</f>
        <v>[33]</v>
      </c>
      <c r="C1028" s="2" t="s">
        <v>548</v>
      </c>
    </row>
    <row r="1029" spans="2:6">
      <c r="B1029" s="2" t="s">
        <v>7</v>
      </c>
      <c r="C1029" s="2" t="s">
        <v>1702</v>
      </c>
    </row>
    <row r="1030" spans="2:6">
      <c r="B1030" s="2"/>
      <c r="C1030" s="2"/>
    </row>
    <row r="1031" spans="2:6">
      <c r="E1031" s="11" t="s">
        <v>2</v>
      </c>
      <c r="F1031" s="10" t="s">
        <v>3</v>
      </c>
    </row>
    <row r="1032" spans="2:6">
      <c r="C1032" s="17"/>
      <c r="D1032" s="5" t="s">
        <v>10</v>
      </c>
      <c r="E1032" s="9">
        <v>444</v>
      </c>
      <c r="F1032" s="12">
        <v>100</v>
      </c>
    </row>
    <row r="1033" spans="2:6">
      <c r="C1033" s="4">
        <v>1</v>
      </c>
      <c r="D1033" s="16" t="s">
        <v>549</v>
      </c>
      <c r="E1033" s="18">
        <v>4</v>
      </c>
      <c r="F1033" s="1">
        <v>0.9</v>
      </c>
    </row>
    <row r="1034" spans="2:6">
      <c r="C1034" s="4">
        <v>2</v>
      </c>
      <c r="D1034" s="16" t="s">
        <v>550</v>
      </c>
      <c r="E1034" s="18">
        <v>8</v>
      </c>
      <c r="F1034" s="1">
        <v>1.8</v>
      </c>
    </row>
    <row r="1035" spans="2:6">
      <c r="C1035" s="4">
        <v>3</v>
      </c>
      <c r="D1035" s="16" t="s">
        <v>551</v>
      </c>
      <c r="E1035" s="18">
        <v>33</v>
      </c>
      <c r="F1035" s="1">
        <v>7.4</v>
      </c>
    </row>
    <row r="1036" spans="2:6">
      <c r="C1036" s="4">
        <v>4</v>
      </c>
      <c r="D1036" s="16" t="s">
        <v>552</v>
      </c>
      <c r="E1036" s="18">
        <v>69</v>
      </c>
      <c r="F1036" s="1">
        <v>15.5</v>
      </c>
    </row>
    <row r="1037" spans="2:6">
      <c r="C1037" s="4">
        <v>5</v>
      </c>
      <c r="D1037" s="16" t="s">
        <v>553</v>
      </c>
      <c r="E1037" s="18">
        <v>185</v>
      </c>
      <c r="F1037" s="1">
        <v>41.7</v>
      </c>
    </row>
    <row r="1038" spans="2:6">
      <c r="C1038" s="4">
        <v>6</v>
      </c>
      <c r="D1038" s="16" t="s">
        <v>554</v>
      </c>
      <c r="E1038" s="18">
        <v>106</v>
      </c>
      <c r="F1038" s="1">
        <v>23.9</v>
      </c>
    </row>
    <row r="1039" spans="2:6">
      <c r="C1039" s="4">
        <v>7</v>
      </c>
      <c r="D1039" s="16" t="s">
        <v>555</v>
      </c>
      <c r="E1039" s="18">
        <v>26</v>
      </c>
      <c r="F1039" s="1">
        <v>5.9</v>
      </c>
    </row>
    <row r="1040" spans="2:6">
      <c r="C1040" s="4">
        <v>8</v>
      </c>
      <c r="D1040" s="16" t="s">
        <v>95</v>
      </c>
      <c r="E1040" s="18">
        <v>13</v>
      </c>
      <c r="F1040" s="1">
        <v>2.9</v>
      </c>
    </row>
    <row r="1041" spans="2:7">
      <c r="C1041" s="4"/>
      <c r="D1041" s="16" t="s">
        <v>556</v>
      </c>
      <c r="E1041" s="25" t="s">
        <v>88</v>
      </c>
      <c r="F1041" s="22">
        <v>5</v>
      </c>
    </row>
    <row r="1042" spans="2:7">
      <c r="C1042" s="7"/>
      <c r="D1042" s="13" t="s">
        <v>260</v>
      </c>
      <c r="E1042" s="23" t="s">
        <v>88</v>
      </c>
      <c r="F1042" s="24">
        <v>1.1000000000000001</v>
      </c>
    </row>
    <row r="1043" spans="2:7">
      <c r="C1043" s="6"/>
      <c r="D1043" s="15" t="s">
        <v>19</v>
      </c>
      <c r="E1043" s="14"/>
      <c r="F1043" s="8"/>
    </row>
    <row r="1045" spans="2:7">
      <c r="B1045" s="19" t="str">
        <f xml:space="preserve"> HYPERLINK("#'目次'!B39", "[34]")</f>
        <v>[34]</v>
      </c>
      <c r="C1045" s="2" t="s">
        <v>558</v>
      </c>
    </row>
    <row r="1046" spans="2:7">
      <c r="B1046" s="2" t="s">
        <v>7</v>
      </c>
      <c r="C1046" s="2" t="s">
        <v>1702</v>
      </c>
    </row>
    <row r="1047" spans="2:7">
      <c r="B1047" s="2"/>
      <c r="C1047" s="2"/>
    </row>
    <row r="1048" spans="2:7">
      <c r="E1048" s="11" t="s">
        <v>2</v>
      </c>
      <c r="F1048" s="10" t="s">
        <v>3</v>
      </c>
    </row>
    <row r="1049" spans="2:7">
      <c r="C1049" s="17"/>
      <c r="D1049" s="5" t="s">
        <v>10</v>
      </c>
      <c r="E1049" s="9">
        <v>444</v>
      </c>
      <c r="F1049" s="12">
        <v>100</v>
      </c>
    </row>
    <row r="1050" spans="2:7">
      <c r="C1050" s="4">
        <v>1</v>
      </c>
      <c r="D1050" s="16" t="s">
        <v>559</v>
      </c>
      <c r="E1050" s="18">
        <v>0</v>
      </c>
      <c r="F1050" s="3" t="s">
        <v>88</v>
      </c>
    </row>
    <row r="1051" spans="2:7">
      <c r="C1051" s="4">
        <v>2</v>
      </c>
      <c r="D1051" s="16" t="s">
        <v>560</v>
      </c>
      <c r="E1051" s="18">
        <v>36</v>
      </c>
      <c r="F1051" s="1">
        <v>8.1</v>
      </c>
      <c r="G1051" s="33"/>
    </row>
    <row r="1052" spans="2:7">
      <c r="C1052" s="4">
        <v>3</v>
      </c>
      <c r="D1052" s="16" t="s">
        <v>561</v>
      </c>
      <c r="E1052" s="18">
        <v>272</v>
      </c>
      <c r="F1052" s="1">
        <v>61.3</v>
      </c>
    </row>
    <row r="1053" spans="2:7">
      <c r="C1053" s="4">
        <v>4</v>
      </c>
      <c r="D1053" s="16" t="s">
        <v>562</v>
      </c>
      <c r="E1053" s="18">
        <v>97</v>
      </c>
      <c r="F1053" s="1">
        <v>21.8</v>
      </c>
    </row>
    <row r="1054" spans="2:7">
      <c r="C1054" s="4">
        <v>5</v>
      </c>
      <c r="D1054" s="16" t="s">
        <v>563</v>
      </c>
      <c r="E1054" s="18">
        <v>18</v>
      </c>
      <c r="F1054" s="1">
        <v>4.0999999999999996</v>
      </c>
    </row>
    <row r="1055" spans="2:7">
      <c r="C1055" s="4">
        <v>6</v>
      </c>
      <c r="D1055" s="16" t="s">
        <v>564</v>
      </c>
      <c r="E1055" s="18">
        <v>4</v>
      </c>
      <c r="F1055" s="1">
        <v>0.9</v>
      </c>
    </row>
    <row r="1056" spans="2:7">
      <c r="C1056" s="4">
        <v>7</v>
      </c>
      <c r="D1056" s="16" t="s">
        <v>565</v>
      </c>
      <c r="E1056" s="18">
        <v>1</v>
      </c>
      <c r="F1056" s="1">
        <v>0.2</v>
      </c>
    </row>
    <row r="1057" spans="2:6">
      <c r="C1057" s="4">
        <v>8</v>
      </c>
      <c r="D1057" s="16" t="s">
        <v>566</v>
      </c>
      <c r="E1057" s="18">
        <v>0</v>
      </c>
      <c r="F1057" s="3" t="s">
        <v>88</v>
      </c>
    </row>
    <row r="1058" spans="2:6">
      <c r="C1058" s="4">
        <v>9</v>
      </c>
      <c r="D1058" s="16" t="s">
        <v>95</v>
      </c>
      <c r="E1058" s="18">
        <v>16</v>
      </c>
      <c r="F1058" s="1">
        <v>3.6</v>
      </c>
    </row>
    <row r="1059" spans="2:6">
      <c r="C1059" s="4"/>
      <c r="D1059" s="16" t="s">
        <v>567</v>
      </c>
      <c r="E1059" s="25" t="s">
        <v>88</v>
      </c>
      <c r="F1059" s="22">
        <v>2.2999999999999998</v>
      </c>
    </row>
    <row r="1060" spans="2:6">
      <c r="C1060" s="7"/>
      <c r="D1060" s="13" t="s">
        <v>260</v>
      </c>
      <c r="E1060" s="23" t="s">
        <v>88</v>
      </c>
      <c r="F1060" s="24">
        <v>0.7</v>
      </c>
    </row>
    <row r="1061" spans="2:6">
      <c r="C1061" s="6"/>
      <c r="D1061" s="15" t="s">
        <v>19</v>
      </c>
      <c r="E1061" s="14"/>
      <c r="F1061" s="8"/>
    </row>
    <row r="1063" spans="2:6">
      <c r="B1063" s="19" t="str">
        <f xml:space="preserve"> HYPERLINK("#'目次'!B40", "[35]")</f>
        <v>[35]</v>
      </c>
      <c r="C1063" s="2" t="s">
        <v>569</v>
      </c>
    </row>
    <row r="1064" spans="2:6">
      <c r="B1064" s="2" t="s">
        <v>7</v>
      </c>
      <c r="C1064" s="2" t="s">
        <v>1702</v>
      </c>
    </row>
    <row r="1065" spans="2:6">
      <c r="B1065" s="2"/>
      <c r="C1065" s="2"/>
    </row>
    <row r="1066" spans="2:6">
      <c r="E1066" s="11" t="s">
        <v>2</v>
      </c>
      <c r="F1066" s="10" t="s">
        <v>3</v>
      </c>
    </row>
    <row r="1067" spans="2:6">
      <c r="C1067" s="17"/>
      <c r="D1067" s="5" t="s">
        <v>10</v>
      </c>
      <c r="E1067" s="9">
        <v>444</v>
      </c>
      <c r="F1067" s="12">
        <v>100</v>
      </c>
    </row>
    <row r="1068" spans="2:6">
      <c r="C1068" s="4">
        <v>1</v>
      </c>
      <c r="D1068" s="16" t="s">
        <v>570</v>
      </c>
      <c r="E1068" s="18">
        <v>399</v>
      </c>
      <c r="F1068" s="1">
        <v>89.9</v>
      </c>
    </row>
    <row r="1069" spans="2:6">
      <c r="C1069" s="4">
        <v>2</v>
      </c>
      <c r="D1069" s="16" t="s">
        <v>571</v>
      </c>
      <c r="E1069" s="18">
        <v>11</v>
      </c>
      <c r="F1069" s="1">
        <v>2.5</v>
      </c>
    </row>
    <row r="1070" spans="2:6">
      <c r="C1070" s="4">
        <v>3</v>
      </c>
      <c r="D1070" s="16" t="s">
        <v>572</v>
      </c>
      <c r="E1070" s="18">
        <v>4</v>
      </c>
      <c r="F1070" s="1">
        <v>0.9</v>
      </c>
    </row>
    <row r="1071" spans="2:6">
      <c r="C1071" s="4">
        <v>4</v>
      </c>
      <c r="D1071" s="16" t="s">
        <v>573</v>
      </c>
      <c r="E1071" s="18">
        <v>2</v>
      </c>
      <c r="F1071" s="1">
        <v>0.5</v>
      </c>
    </row>
    <row r="1072" spans="2:6">
      <c r="C1072" s="4">
        <v>5</v>
      </c>
      <c r="D1072" s="16" t="s">
        <v>574</v>
      </c>
      <c r="E1072" s="18">
        <v>0</v>
      </c>
      <c r="F1072" s="3" t="s">
        <v>88</v>
      </c>
    </row>
    <row r="1073" spans="3:6">
      <c r="C1073" s="4">
        <v>6</v>
      </c>
      <c r="D1073" s="16" t="s">
        <v>575</v>
      </c>
      <c r="E1073" s="18">
        <v>0</v>
      </c>
      <c r="F1073" s="3" t="s">
        <v>88</v>
      </c>
    </row>
    <row r="1074" spans="3:6">
      <c r="C1074" s="4">
        <v>7</v>
      </c>
      <c r="D1074" s="16" t="s">
        <v>576</v>
      </c>
      <c r="E1074" s="18">
        <v>0</v>
      </c>
      <c r="F1074" s="3" t="s">
        <v>88</v>
      </c>
    </row>
    <row r="1075" spans="3:6">
      <c r="C1075" s="4">
        <v>8</v>
      </c>
      <c r="D1075" s="16" t="s">
        <v>577</v>
      </c>
      <c r="E1075" s="18">
        <v>0</v>
      </c>
      <c r="F1075" s="3" t="s">
        <v>88</v>
      </c>
    </row>
    <row r="1076" spans="3:6">
      <c r="C1076" s="4">
        <v>9</v>
      </c>
      <c r="D1076" s="16" t="s">
        <v>578</v>
      </c>
      <c r="E1076" s="18">
        <v>0</v>
      </c>
      <c r="F1076" s="3" t="s">
        <v>88</v>
      </c>
    </row>
    <row r="1077" spans="3:6">
      <c r="C1077" s="4">
        <v>10</v>
      </c>
      <c r="D1077" s="16" t="s">
        <v>579</v>
      </c>
      <c r="E1077" s="18">
        <v>0</v>
      </c>
      <c r="F1077" s="3" t="s">
        <v>88</v>
      </c>
    </row>
    <row r="1078" spans="3:6">
      <c r="C1078" s="4">
        <v>11</v>
      </c>
      <c r="D1078" s="16" t="s">
        <v>580</v>
      </c>
      <c r="E1078" s="18">
        <v>0</v>
      </c>
      <c r="F1078" s="3" t="s">
        <v>88</v>
      </c>
    </row>
    <row r="1079" spans="3:6">
      <c r="C1079" s="4">
        <v>12</v>
      </c>
      <c r="D1079" s="16" t="s">
        <v>581</v>
      </c>
      <c r="E1079" s="18">
        <v>0</v>
      </c>
      <c r="F1079" s="3" t="s">
        <v>88</v>
      </c>
    </row>
    <row r="1080" spans="3:6">
      <c r="C1080" s="4">
        <v>13</v>
      </c>
      <c r="D1080" s="16" t="s">
        <v>582</v>
      </c>
      <c r="E1080" s="18">
        <v>0</v>
      </c>
      <c r="F1080" s="3" t="s">
        <v>88</v>
      </c>
    </row>
    <row r="1081" spans="3:6">
      <c r="C1081" s="4">
        <v>14</v>
      </c>
      <c r="D1081" s="16" t="s">
        <v>583</v>
      </c>
      <c r="E1081" s="18">
        <v>0</v>
      </c>
      <c r="F1081" s="3" t="s">
        <v>88</v>
      </c>
    </row>
    <row r="1082" spans="3:6">
      <c r="C1082" s="4">
        <v>15</v>
      </c>
      <c r="D1082" s="16" t="s">
        <v>584</v>
      </c>
      <c r="E1082" s="18">
        <v>0</v>
      </c>
      <c r="F1082" s="3" t="s">
        <v>88</v>
      </c>
    </row>
    <row r="1083" spans="3:6">
      <c r="C1083" s="4">
        <v>16</v>
      </c>
      <c r="D1083" s="16" t="s">
        <v>585</v>
      </c>
      <c r="E1083" s="18">
        <v>0</v>
      </c>
      <c r="F1083" s="3" t="s">
        <v>88</v>
      </c>
    </row>
    <row r="1084" spans="3:6">
      <c r="C1084" s="4">
        <v>17</v>
      </c>
      <c r="D1084" s="16" t="s">
        <v>586</v>
      </c>
      <c r="E1084" s="18">
        <v>0</v>
      </c>
      <c r="F1084" s="3" t="s">
        <v>88</v>
      </c>
    </row>
    <row r="1085" spans="3:6">
      <c r="C1085" s="4">
        <v>18</v>
      </c>
      <c r="D1085" s="16" t="s">
        <v>587</v>
      </c>
      <c r="E1085" s="18">
        <v>0</v>
      </c>
      <c r="F1085" s="3" t="s">
        <v>88</v>
      </c>
    </row>
    <row r="1086" spans="3:6">
      <c r="C1086" s="4">
        <v>19</v>
      </c>
      <c r="D1086" s="16" t="s">
        <v>588</v>
      </c>
      <c r="E1086" s="18">
        <v>0</v>
      </c>
      <c r="F1086" s="3" t="s">
        <v>88</v>
      </c>
    </row>
    <row r="1087" spans="3:6">
      <c r="C1087" s="4">
        <v>20</v>
      </c>
      <c r="D1087" s="16" t="s">
        <v>589</v>
      </c>
      <c r="E1087" s="18">
        <v>0</v>
      </c>
      <c r="F1087" s="3" t="s">
        <v>88</v>
      </c>
    </row>
    <row r="1088" spans="3:6">
      <c r="C1088" s="4">
        <v>21</v>
      </c>
      <c r="D1088" s="16" t="s">
        <v>590</v>
      </c>
      <c r="E1088" s="18">
        <v>2</v>
      </c>
      <c r="F1088" s="1">
        <v>0.5</v>
      </c>
    </row>
    <row r="1089" spans="3:6">
      <c r="C1089" s="4">
        <v>22</v>
      </c>
      <c r="D1089" s="16" t="s">
        <v>591</v>
      </c>
      <c r="E1089" s="18">
        <v>1</v>
      </c>
      <c r="F1089" s="1">
        <v>0.2</v>
      </c>
    </row>
    <row r="1090" spans="3:6">
      <c r="C1090" s="4">
        <v>23</v>
      </c>
      <c r="D1090" s="16" t="s">
        <v>592</v>
      </c>
      <c r="E1090" s="18">
        <v>0</v>
      </c>
      <c r="F1090" s="3" t="s">
        <v>88</v>
      </c>
    </row>
    <row r="1091" spans="3:6">
      <c r="C1091" s="4">
        <v>24</v>
      </c>
      <c r="D1091" s="16" t="s">
        <v>593</v>
      </c>
      <c r="E1091" s="18">
        <v>0</v>
      </c>
      <c r="F1091" s="3" t="s">
        <v>88</v>
      </c>
    </row>
    <row r="1092" spans="3:6">
      <c r="C1092" s="4">
        <v>25</v>
      </c>
      <c r="D1092" s="16" t="s">
        <v>594</v>
      </c>
      <c r="E1092" s="18">
        <v>1</v>
      </c>
      <c r="F1092" s="1">
        <v>0.2</v>
      </c>
    </row>
    <row r="1093" spans="3:6">
      <c r="C1093" s="4">
        <v>26</v>
      </c>
      <c r="D1093" s="16" t="s">
        <v>595</v>
      </c>
      <c r="E1093" s="18">
        <v>3</v>
      </c>
      <c r="F1093" s="1">
        <v>0.7</v>
      </c>
    </row>
    <row r="1094" spans="3:6">
      <c r="C1094" s="4">
        <v>27</v>
      </c>
      <c r="D1094" s="16" t="s">
        <v>596</v>
      </c>
      <c r="E1094" s="18">
        <v>0</v>
      </c>
      <c r="F1094" s="3" t="s">
        <v>88</v>
      </c>
    </row>
    <row r="1095" spans="3:6">
      <c r="C1095" s="4">
        <v>28</v>
      </c>
      <c r="D1095" s="16" t="s">
        <v>597</v>
      </c>
      <c r="E1095" s="18">
        <v>0</v>
      </c>
      <c r="F1095" s="3" t="s">
        <v>88</v>
      </c>
    </row>
    <row r="1096" spans="3:6">
      <c r="C1096" s="4">
        <v>29</v>
      </c>
      <c r="D1096" s="16" t="s">
        <v>598</v>
      </c>
      <c r="E1096" s="18">
        <v>0</v>
      </c>
      <c r="F1096" s="3" t="s">
        <v>88</v>
      </c>
    </row>
    <row r="1097" spans="3:6">
      <c r="C1097" s="4">
        <v>30</v>
      </c>
      <c r="D1097" s="16" t="s">
        <v>599</v>
      </c>
      <c r="E1097" s="18">
        <v>0</v>
      </c>
      <c r="F1097" s="3" t="s">
        <v>88</v>
      </c>
    </row>
    <row r="1098" spans="3:6">
      <c r="C1098" s="4">
        <v>31</v>
      </c>
      <c r="D1098" s="16" t="s">
        <v>600</v>
      </c>
      <c r="E1098" s="18">
        <v>0</v>
      </c>
      <c r="F1098" s="3" t="s">
        <v>88</v>
      </c>
    </row>
    <row r="1099" spans="3:6">
      <c r="C1099" s="4">
        <v>32</v>
      </c>
      <c r="D1099" s="16" t="s">
        <v>601</v>
      </c>
      <c r="E1099" s="18">
        <v>0</v>
      </c>
      <c r="F1099" s="3" t="s">
        <v>88</v>
      </c>
    </row>
    <row r="1100" spans="3:6">
      <c r="C1100" s="4">
        <v>33</v>
      </c>
      <c r="D1100" s="16" t="s">
        <v>602</v>
      </c>
      <c r="E1100" s="18">
        <v>0</v>
      </c>
      <c r="F1100" s="3" t="s">
        <v>88</v>
      </c>
    </row>
    <row r="1101" spans="3:6">
      <c r="C1101" s="4">
        <v>34</v>
      </c>
      <c r="D1101" s="16" t="s">
        <v>603</v>
      </c>
      <c r="E1101" s="18">
        <v>0</v>
      </c>
      <c r="F1101" s="3" t="s">
        <v>88</v>
      </c>
    </row>
    <row r="1102" spans="3:6">
      <c r="C1102" s="4">
        <v>35</v>
      </c>
      <c r="D1102" s="16" t="s">
        <v>604</v>
      </c>
      <c r="E1102" s="18">
        <v>0</v>
      </c>
      <c r="F1102" s="3" t="s">
        <v>88</v>
      </c>
    </row>
    <row r="1103" spans="3:6">
      <c r="C1103" s="4">
        <v>36</v>
      </c>
      <c r="D1103" s="16" t="s">
        <v>605</v>
      </c>
      <c r="E1103" s="18">
        <v>0</v>
      </c>
      <c r="F1103" s="3" t="s">
        <v>88</v>
      </c>
    </row>
    <row r="1104" spans="3:6">
      <c r="C1104" s="4">
        <v>37</v>
      </c>
      <c r="D1104" s="16" t="s">
        <v>606</v>
      </c>
      <c r="E1104" s="18">
        <v>0</v>
      </c>
      <c r="F1104" s="3" t="s">
        <v>88</v>
      </c>
    </row>
    <row r="1105" spans="3:6">
      <c r="C1105" s="4">
        <v>38</v>
      </c>
      <c r="D1105" s="16" t="s">
        <v>607</v>
      </c>
      <c r="E1105" s="18">
        <v>0</v>
      </c>
      <c r="F1105" s="3" t="s">
        <v>88</v>
      </c>
    </row>
    <row r="1106" spans="3:6">
      <c r="C1106" s="4">
        <v>39</v>
      </c>
      <c r="D1106" s="16" t="s">
        <v>608</v>
      </c>
      <c r="E1106" s="18">
        <v>0</v>
      </c>
      <c r="F1106" s="3" t="s">
        <v>88</v>
      </c>
    </row>
    <row r="1107" spans="3:6">
      <c r="C1107" s="4">
        <v>40</v>
      </c>
      <c r="D1107" s="16" t="s">
        <v>609</v>
      </c>
      <c r="E1107" s="18">
        <v>0</v>
      </c>
      <c r="F1107" s="3" t="s">
        <v>88</v>
      </c>
    </row>
    <row r="1108" spans="3:6">
      <c r="C1108" s="4">
        <v>41</v>
      </c>
      <c r="D1108" s="16" t="s">
        <v>610</v>
      </c>
      <c r="E1108" s="18">
        <v>0</v>
      </c>
      <c r="F1108" s="3" t="s">
        <v>88</v>
      </c>
    </row>
    <row r="1109" spans="3:6">
      <c r="C1109" s="4">
        <v>42</v>
      </c>
      <c r="D1109" s="16" t="s">
        <v>611</v>
      </c>
      <c r="E1109" s="18">
        <v>0</v>
      </c>
      <c r="F1109" s="3" t="s">
        <v>88</v>
      </c>
    </row>
    <row r="1110" spans="3:6">
      <c r="C1110" s="4">
        <v>43</v>
      </c>
      <c r="D1110" s="16" t="s">
        <v>612</v>
      </c>
      <c r="E1110" s="18">
        <v>0</v>
      </c>
      <c r="F1110" s="3" t="s">
        <v>88</v>
      </c>
    </row>
    <row r="1111" spans="3:6">
      <c r="C1111" s="4">
        <v>44</v>
      </c>
      <c r="D1111" s="16" t="s">
        <v>613</v>
      </c>
      <c r="E1111" s="18">
        <v>0</v>
      </c>
      <c r="F1111" s="3" t="s">
        <v>88</v>
      </c>
    </row>
    <row r="1112" spans="3:6">
      <c r="C1112" s="4">
        <v>45</v>
      </c>
      <c r="D1112" s="16" t="s">
        <v>614</v>
      </c>
      <c r="E1112" s="18">
        <v>0</v>
      </c>
      <c r="F1112" s="3" t="s">
        <v>88</v>
      </c>
    </row>
    <row r="1113" spans="3:6">
      <c r="C1113" s="4">
        <v>46</v>
      </c>
      <c r="D1113" s="16" t="s">
        <v>615</v>
      </c>
      <c r="E1113" s="18">
        <v>0</v>
      </c>
      <c r="F1113" s="3" t="s">
        <v>88</v>
      </c>
    </row>
    <row r="1114" spans="3:6">
      <c r="C1114" s="4">
        <v>47</v>
      </c>
      <c r="D1114" s="16" t="s">
        <v>616</v>
      </c>
      <c r="E1114" s="18">
        <v>0</v>
      </c>
      <c r="F1114" s="3" t="s">
        <v>88</v>
      </c>
    </row>
    <row r="1115" spans="3:6">
      <c r="C1115" s="4">
        <v>48</v>
      </c>
      <c r="D1115" s="16" t="s">
        <v>617</v>
      </c>
      <c r="E1115" s="18">
        <v>0</v>
      </c>
      <c r="F1115" s="3" t="s">
        <v>88</v>
      </c>
    </row>
    <row r="1116" spans="3:6">
      <c r="C1116" s="4">
        <v>49</v>
      </c>
      <c r="D1116" s="16" t="s">
        <v>618</v>
      </c>
      <c r="E1116" s="18">
        <v>0</v>
      </c>
      <c r="F1116" s="3" t="s">
        <v>88</v>
      </c>
    </row>
    <row r="1117" spans="3:6">
      <c r="C1117" s="4">
        <v>50</v>
      </c>
      <c r="D1117" s="16" t="s">
        <v>619</v>
      </c>
      <c r="E1117" s="18">
        <v>0</v>
      </c>
      <c r="F1117" s="3" t="s">
        <v>88</v>
      </c>
    </row>
    <row r="1118" spans="3:6">
      <c r="C1118" s="4">
        <v>51</v>
      </c>
      <c r="D1118" s="16" t="s">
        <v>620</v>
      </c>
      <c r="E1118" s="18">
        <v>0</v>
      </c>
      <c r="F1118" s="3" t="s">
        <v>88</v>
      </c>
    </row>
    <row r="1119" spans="3:6">
      <c r="C1119" s="4">
        <v>52</v>
      </c>
      <c r="D1119" s="16" t="s">
        <v>621</v>
      </c>
      <c r="E1119" s="18">
        <v>0</v>
      </c>
      <c r="F1119" s="3" t="s">
        <v>88</v>
      </c>
    </row>
    <row r="1120" spans="3:6">
      <c r="C1120" s="4">
        <v>53</v>
      </c>
      <c r="D1120" s="16" t="s">
        <v>622</v>
      </c>
      <c r="E1120" s="18">
        <v>0</v>
      </c>
      <c r="F1120" s="3" t="s">
        <v>88</v>
      </c>
    </row>
    <row r="1121" spans="3:6">
      <c r="C1121" s="4">
        <v>54</v>
      </c>
      <c r="D1121" s="16" t="s">
        <v>623</v>
      </c>
      <c r="E1121" s="18">
        <v>0</v>
      </c>
      <c r="F1121" s="3" t="s">
        <v>88</v>
      </c>
    </row>
    <row r="1122" spans="3:6">
      <c r="C1122" s="4">
        <v>55</v>
      </c>
      <c r="D1122" s="16" t="s">
        <v>624</v>
      </c>
      <c r="E1122" s="18">
        <v>0</v>
      </c>
      <c r="F1122" s="3" t="s">
        <v>88</v>
      </c>
    </row>
    <row r="1123" spans="3:6">
      <c r="C1123" s="4">
        <v>56</v>
      </c>
      <c r="D1123" s="16" t="s">
        <v>625</v>
      </c>
      <c r="E1123" s="18">
        <v>3</v>
      </c>
      <c r="F1123" s="1">
        <v>0.7</v>
      </c>
    </row>
    <row r="1124" spans="3:6">
      <c r="C1124" s="4">
        <v>57</v>
      </c>
      <c r="D1124" s="16" t="s">
        <v>626</v>
      </c>
      <c r="E1124" s="18">
        <v>0</v>
      </c>
      <c r="F1124" s="3" t="s">
        <v>88</v>
      </c>
    </row>
    <row r="1125" spans="3:6">
      <c r="C1125" s="4">
        <v>58</v>
      </c>
      <c r="D1125" s="16" t="s">
        <v>627</v>
      </c>
      <c r="E1125" s="18">
        <v>0</v>
      </c>
      <c r="F1125" s="3" t="s">
        <v>88</v>
      </c>
    </row>
    <row r="1126" spans="3:6">
      <c r="C1126" s="4">
        <v>59</v>
      </c>
      <c r="D1126" s="16" t="s">
        <v>628</v>
      </c>
      <c r="E1126" s="18">
        <v>0</v>
      </c>
      <c r="F1126" s="3" t="s">
        <v>88</v>
      </c>
    </row>
    <row r="1127" spans="3:6">
      <c r="C1127" s="4">
        <v>60</v>
      </c>
      <c r="D1127" s="16" t="s">
        <v>629</v>
      </c>
      <c r="E1127" s="18">
        <v>0</v>
      </c>
      <c r="F1127" s="3" t="s">
        <v>88</v>
      </c>
    </row>
    <row r="1128" spans="3:6">
      <c r="C1128" s="4">
        <v>61</v>
      </c>
      <c r="D1128" s="16" t="s">
        <v>630</v>
      </c>
      <c r="E1128" s="18">
        <v>0</v>
      </c>
      <c r="F1128" s="3" t="s">
        <v>88</v>
      </c>
    </row>
    <row r="1129" spans="3:6">
      <c r="C1129" s="4">
        <v>62</v>
      </c>
      <c r="D1129" s="16" t="s">
        <v>631</v>
      </c>
      <c r="E1129" s="18">
        <v>0</v>
      </c>
      <c r="F1129" s="3" t="s">
        <v>88</v>
      </c>
    </row>
    <row r="1130" spans="3:6">
      <c r="C1130" s="4">
        <v>63</v>
      </c>
      <c r="D1130" s="16" t="s">
        <v>632</v>
      </c>
      <c r="E1130" s="18">
        <v>0</v>
      </c>
      <c r="F1130" s="3" t="s">
        <v>88</v>
      </c>
    </row>
    <row r="1131" spans="3:6">
      <c r="C1131" s="4">
        <v>64</v>
      </c>
      <c r="D1131" s="16" t="s">
        <v>633</v>
      </c>
      <c r="E1131" s="18">
        <v>0</v>
      </c>
      <c r="F1131" s="3" t="s">
        <v>88</v>
      </c>
    </row>
    <row r="1132" spans="3:6">
      <c r="C1132" s="4">
        <v>65</v>
      </c>
      <c r="D1132" s="16" t="s">
        <v>634</v>
      </c>
      <c r="E1132" s="18">
        <v>0</v>
      </c>
      <c r="F1132" s="3" t="s">
        <v>88</v>
      </c>
    </row>
    <row r="1133" spans="3:6">
      <c r="C1133" s="4">
        <v>66</v>
      </c>
      <c r="D1133" s="16" t="s">
        <v>635</v>
      </c>
      <c r="E1133" s="18">
        <v>0</v>
      </c>
      <c r="F1133" s="3" t="s">
        <v>88</v>
      </c>
    </row>
    <row r="1134" spans="3:6">
      <c r="C1134" s="4">
        <v>67</v>
      </c>
      <c r="D1134" s="16" t="s">
        <v>636</v>
      </c>
      <c r="E1134" s="18">
        <v>0</v>
      </c>
      <c r="F1134" s="3" t="s">
        <v>88</v>
      </c>
    </row>
    <row r="1135" spans="3:6">
      <c r="C1135" s="4">
        <v>68</v>
      </c>
      <c r="D1135" s="16" t="s">
        <v>637</v>
      </c>
      <c r="E1135" s="18">
        <v>0</v>
      </c>
      <c r="F1135" s="3" t="s">
        <v>88</v>
      </c>
    </row>
    <row r="1136" spans="3:6">
      <c r="C1136" s="4">
        <v>69</v>
      </c>
      <c r="D1136" s="16" t="s">
        <v>638</v>
      </c>
      <c r="E1136" s="18">
        <v>0</v>
      </c>
      <c r="F1136" s="3" t="s">
        <v>88</v>
      </c>
    </row>
    <row r="1137" spans="2:6">
      <c r="C1137" s="4">
        <v>70</v>
      </c>
      <c r="D1137" s="16" t="s">
        <v>639</v>
      </c>
      <c r="E1137" s="18">
        <v>0</v>
      </c>
      <c r="F1137" s="3" t="s">
        <v>88</v>
      </c>
    </row>
    <row r="1138" spans="2:6">
      <c r="C1138" s="4">
        <v>71</v>
      </c>
      <c r="D1138" s="16" t="s">
        <v>640</v>
      </c>
      <c r="E1138" s="18">
        <v>0</v>
      </c>
      <c r="F1138" s="3" t="s">
        <v>88</v>
      </c>
    </row>
    <row r="1139" spans="2:6">
      <c r="C1139" s="4">
        <v>72</v>
      </c>
      <c r="D1139" s="16" t="s">
        <v>641</v>
      </c>
      <c r="E1139" s="18">
        <v>0</v>
      </c>
      <c r="F1139" s="3" t="s">
        <v>88</v>
      </c>
    </row>
    <row r="1140" spans="2:6">
      <c r="C1140" s="4">
        <v>73</v>
      </c>
      <c r="D1140" s="16" t="s">
        <v>642</v>
      </c>
      <c r="E1140" s="18">
        <v>1</v>
      </c>
      <c r="F1140" s="1">
        <v>0.2</v>
      </c>
    </row>
    <row r="1141" spans="2:6">
      <c r="C1141" s="4">
        <v>74</v>
      </c>
      <c r="D1141" s="16" t="s">
        <v>643</v>
      </c>
      <c r="E1141" s="18">
        <v>1</v>
      </c>
      <c r="F1141" s="1">
        <v>0.2</v>
      </c>
    </row>
    <row r="1142" spans="2:6">
      <c r="C1142" s="4">
        <v>75</v>
      </c>
      <c r="D1142" s="16" t="s">
        <v>644</v>
      </c>
      <c r="E1142" s="18">
        <v>0</v>
      </c>
      <c r="F1142" s="3" t="s">
        <v>88</v>
      </c>
    </row>
    <row r="1143" spans="2:6">
      <c r="C1143" s="4">
        <v>76</v>
      </c>
      <c r="D1143" s="16" t="s">
        <v>645</v>
      </c>
      <c r="E1143" s="18">
        <v>0</v>
      </c>
      <c r="F1143" s="3" t="s">
        <v>88</v>
      </c>
    </row>
    <row r="1144" spans="2:6">
      <c r="C1144" s="4">
        <v>77</v>
      </c>
      <c r="D1144" s="16" t="s">
        <v>646</v>
      </c>
      <c r="E1144" s="18">
        <v>0</v>
      </c>
      <c r="F1144" s="3" t="s">
        <v>88</v>
      </c>
    </row>
    <row r="1145" spans="2:6">
      <c r="C1145" s="4">
        <v>78</v>
      </c>
      <c r="D1145" s="16" t="s">
        <v>647</v>
      </c>
      <c r="E1145" s="18">
        <v>0</v>
      </c>
      <c r="F1145" s="3" t="s">
        <v>88</v>
      </c>
    </row>
    <row r="1146" spans="2:6">
      <c r="C1146" s="4">
        <v>79</v>
      </c>
      <c r="D1146" s="16" t="s">
        <v>94</v>
      </c>
      <c r="E1146" s="18">
        <v>1</v>
      </c>
      <c r="F1146" s="1">
        <v>0.2</v>
      </c>
    </row>
    <row r="1147" spans="2:6">
      <c r="C1147" s="7">
        <v>80</v>
      </c>
      <c r="D1147" s="13" t="s">
        <v>95</v>
      </c>
      <c r="E1147" s="20">
        <v>15</v>
      </c>
      <c r="F1147" s="21">
        <v>3.4</v>
      </c>
    </row>
    <row r="1148" spans="2:6">
      <c r="C1148" s="6"/>
      <c r="D1148" s="15" t="s">
        <v>19</v>
      </c>
      <c r="E1148" s="14"/>
      <c r="F1148" s="8"/>
    </row>
    <row r="1150" spans="2:6">
      <c r="B1150" s="19" t="str">
        <f xml:space="preserve"> HYPERLINK("#'目次'!B41", "[36]")</f>
        <v>[36]</v>
      </c>
      <c r="C1150" s="2" t="s">
        <v>649</v>
      </c>
    </row>
    <row r="1151" spans="2:6">
      <c r="B1151" s="2" t="s">
        <v>7</v>
      </c>
      <c r="C1151" s="2" t="s">
        <v>1702</v>
      </c>
    </row>
    <row r="1152" spans="2:6">
      <c r="B1152" s="2"/>
      <c r="C1152" s="2"/>
    </row>
    <row r="1153" spans="2:6">
      <c r="E1153" s="11" t="s">
        <v>2</v>
      </c>
      <c r="F1153" s="10" t="s">
        <v>3</v>
      </c>
    </row>
    <row r="1154" spans="2:6">
      <c r="C1154" s="17"/>
      <c r="D1154" s="5" t="s">
        <v>10</v>
      </c>
      <c r="E1154" s="9">
        <v>444</v>
      </c>
      <c r="F1154" s="12">
        <v>100</v>
      </c>
    </row>
    <row r="1155" spans="2:6">
      <c r="C1155" s="4">
        <v>1</v>
      </c>
      <c r="D1155" s="16" t="s">
        <v>650</v>
      </c>
      <c r="E1155" s="18">
        <v>101</v>
      </c>
      <c r="F1155" s="1">
        <v>22.7</v>
      </c>
    </row>
    <row r="1156" spans="2:6">
      <c r="C1156" s="4">
        <v>2</v>
      </c>
      <c r="D1156" s="16" t="s">
        <v>651</v>
      </c>
      <c r="E1156" s="18">
        <v>269</v>
      </c>
      <c r="F1156" s="1">
        <v>60.6</v>
      </c>
    </row>
    <row r="1157" spans="2:6">
      <c r="C1157" s="4">
        <v>3</v>
      </c>
      <c r="D1157" s="16" t="s">
        <v>652</v>
      </c>
      <c r="E1157" s="18">
        <v>51</v>
      </c>
      <c r="F1157" s="1">
        <v>11.5</v>
      </c>
    </row>
    <row r="1158" spans="2:6">
      <c r="C1158" s="7">
        <v>4</v>
      </c>
      <c r="D1158" s="13" t="s">
        <v>95</v>
      </c>
      <c r="E1158" s="20">
        <v>23</v>
      </c>
      <c r="F1158" s="21">
        <v>5.2</v>
      </c>
    </row>
    <row r="1159" spans="2:6">
      <c r="C1159" s="6"/>
      <c r="D1159" s="15" t="s">
        <v>19</v>
      </c>
      <c r="E1159" s="14"/>
      <c r="F1159" s="8"/>
    </row>
    <row r="1161" spans="2:6">
      <c r="B1161" s="19" t="str">
        <f xml:space="preserve"> HYPERLINK("#'目次'!B42", "[37]")</f>
        <v>[37]</v>
      </c>
      <c r="C1161" s="2" t="s">
        <v>654</v>
      </c>
    </row>
    <row r="1162" spans="2:6">
      <c r="B1162" s="2" t="s">
        <v>7</v>
      </c>
      <c r="C1162" s="2" t="s">
        <v>1703</v>
      </c>
    </row>
    <row r="1163" spans="2:6">
      <c r="B1163" s="2"/>
      <c r="C1163" s="2"/>
    </row>
    <row r="1164" spans="2:6">
      <c r="E1164" s="11" t="s">
        <v>2</v>
      </c>
      <c r="F1164" s="10" t="s">
        <v>3</v>
      </c>
    </row>
    <row r="1165" spans="2:6">
      <c r="C1165" s="17"/>
      <c r="D1165" s="5" t="s">
        <v>10</v>
      </c>
      <c r="E1165" s="9">
        <v>370</v>
      </c>
      <c r="F1165" s="12">
        <v>100</v>
      </c>
    </row>
    <row r="1166" spans="2:6">
      <c r="C1166" s="4">
        <v>1</v>
      </c>
      <c r="D1166" s="16" t="s">
        <v>1704</v>
      </c>
      <c r="E1166" s="18">
        <v>362</v>
      </c>
      <c r="F1166" s="1">
        <v>97.8</v>
      </c>
    </row>
    <row r="1167" spans="2:6">
      <c r="C1167" s="4">
        <v>2</v>
      </c>
      <c r="D1167" s="16" t="s">
        <v>1705</v>
      </c>
      <c r="E1167" s="18">
        <v>6</v>
      </c>
      <c r="F1167" s="3">
        <v>1.6</v>
      </c>
    </row>
    <row r="1168" spans="2:6">
      <c r="C1168" s="7">
        <v>3</v>
      </c>
      <c r="D1168" s="13" t="s">
        <v>95</v>
      </c>
      <c r="E1168" s="20">
        <v>2</v>
      </c>
      <c r="F1168" s="21">
        <v>0.5</v>
      </c>
    </row>
    <row r="1169" spans="2:6">
      <c r="C1169" s="6"/>
      <c r="D1169" s="15" t="s">
        <v>19</v>
      </c>
      <c r="E1169" s="14"/>
      <c r="F1169" s="8"/>
    </row>
    <row r="1171" spans="2:6">
      <c r="B1171" s="19" t="str">
        <f xml:space="preserve"> HYPERLINK("#'目次'!B43", "[38]")</f>
        <v>[38]</v>
      </c>
      <c r="C1171" s="2" t="s">
        <v>657</v>
      </c>
    </row>
    <row r="1172" spans="2:6">
      <c r="B1172" s="2" t="s">
        <v>7</v>
      </c>
      <c r="C1172" s="2" t="s">
        <v>1703</v>
      </c>
    </row>
    <row r="1173" spans="2:6">
      <c r="B1173" s="2"/>
      <c r="C1173" s="2"/>
    </row>
    <row r="1174" spans="2:6">
      <c r="E1174" s="11" t="s">
        <v>2</v>
      </c>
      <c r="F1174" s="10" t="s">
        <v>3</v>
      </c>
    </row>
    <row r="1175" spans="2:6">
      <c r="C1175" s="17"/>
      <c r="D1175" s="5" t="s">
        <v>10</v>
      </c>
      <c r="E1175" s="9">
        <v>370</v>
      </c>
      <c r="F1175" s="12">
        <v>100</v>
      </c>
    </row>
    <row r="1176" spans="2:6">
      <c r="C1176" s="4">
        <v>1</v>
      </c>
      <c r="D1176" s="16" t="s">
        <v>559</v>
      </c>
      <c r="E1176" s="18">
        <v>0</v>
      </c>
      <c r="F1176" s="3" t="s">
        <v>88</v>
      </c>
    </row>
    <row r="1177" spans="2:6">
      <c r="C1177" s="4">
        <v>2</v>
      </c>
      <c r="D1177" s="16" t="s">
        <v>560</v>
      </c>
      <c r="E1177" s="18">
        <v>3</v>
      </c>
      <c r="F1177" s="1">
        <v>0.8</v>
      </c>
    </row>
    <row r="1178" spans="2:6">
      <c r="C1178" s="4">
        <v>3</v>
      </c>
      <c r="D1178" s="16" t="s">
        <v>561</v>
      </c>
      <c r="E1178" s="18">
        <v>51</v>
      </c>
      <c r="F1178" s="1">
        <v>13.8</v>
      </c>
    </row>
    <row r="1179" spans="2:6">
      <c r="C1179" s="4">
        <v>4</v>
      </c>
      <c r="D1179" s="16" t="s">
        <v>562</v>
      </c>
      <c r="E1179" s="18">
        <v>174</v>
      </c>
      <c r="F1179" s="1">
        <v>47</v>
      </c>
    </row>
    <row r="1180" spans="2:6">
      <c r="C1180" s="4">
        <v>5</v>
      </c>
      <c r="D1180" s="16" t="s">
        <v>563</v>
      </c>
      <c r="E1180" s="18">
        <v>77</v>
      </c>
      <c r="F1180" s="1">
        <v>20.8</v>
      </c>
    </row>
    <row r="1181" spans="2:6">
      <c r="C1181" s="4">
        <v>6</v>
      </c>
      <c r="D1181" s="16" t="s">
        <v>564</v>
      </c>
      <c r="E1181" s="18">
        <v>24</v>
      </c>
      <c r="F1181" s="1">
        <v>6.5</v>
      </c>
    </row>
    <row r="1182" spans="2:6">
      <c r="C1182" s="4">
        <v>7</v>
      </c>
      <c r="D1182" s="16" t="s">
        <v>565</v>
      </c>
      <c r="E1182" s="18">
        <v>20</v>
      </c>
      <c r="F1182" s="1">
        <v>5.4</v>
      </c>
    </row>
    <row r="1183" spans="2:6">
      <c r="C1183" s="4">
        <v>8</v>
      </c>
      <c r="D1183" s="16" t="s">
        <v>566</v>
      </c>
      <c r="E1183" s="18">
        <v>19</v>
      </c>
      <c r="F1183" s="1">
        <v>5.0999999999999996</v>
      </c>
    </row>
    <row r="1184" spans="2:6">
      <c r="C1184" s="4">
        <v>9</v>
      </c>
      <c r="D1184" s="16" t="s">
        <v>95</v>
      </c>
      <c r="E1184" s="18">
        <v>2</v>
      </c>
      <c r="F1184" s="1">
        <v>0.5</v>
      </c>
    </row>
    <row r="1185" spans="2:6">
      <c r="C1185" s="4"/>
      <c r="D1185" s="16" t="s">
        <v>567</v>
      </c>
      <c r="E1185" s="25" t="s">
        <v>88</v>
      </c>
      <c r="F1185" s="22">
        <v>3.6</v>
      </c>
    </row>
    <row r="1186" spans="2:6">
      <c r="C1186" s="7"/>
      <c r="D1186" s="13" t="s">
        <v>260</v>
      </c>
      <c r="E1186" s="23" t="s">
        <v>88</v>
      </c>
      <c r="F1186" s="24">
        <v>1.5</v>
      </c>
    </row>
    <row r="1187" spans="2:6">
      <c r="C1187" s="6"/>
      <c r="D1187" s="15" t="s">
        <v>19</v>
      </c>
      <c r="E1187" s="34"/>
      <c r="F1187" s="35"/>
    </row>
    <row r="1189" spans="2:6">
      <c r="B1189" s="19" t="str">
        <f xml:space="preserve"> HYPERLINK("#'目次'!B44", "[39]")</f>
        <v>[39]</v>
      </c>
      <c r="C1189" s="2" t="s">
        <v>659</v>
      </c>
    </row>
    <row r="1190" spans="2:6">
      <c r="B1190" s="2"/>
      <c r="C1190" s="2"/>
    </row>
    <row r="1191" spans="2:6">
      <c r="B1191" s="2" t="s">
        <v>8</v>
      </c>
      <c r="C1191" s="2" t="s">
        <v>1703</v>
      </c>
    </row>
    <row r="1192" spans="2:6">
      <c r="E1192" s="11" t="s">
        <v>2</v>
      </c>
      <c r="F1192" s="10" t="s">
        <v>3</v>
      </c>
    </row>
    <row r="1193" spans="2:6">
      <c r="C1193" s="17"/>
      <c r="D1193" s="5" t="s">
        <v>10</v>
      </c>
      <c r="E1193" s="9">
        <v>6</v>
      </c>
      <c r="F1193" s="12">
        <v>100</v>
      </c>
    </row>
    <row r="1194" spans="2:6">
      <c r="C1194" s="4">
        <v>1</v>
      </c>
      <c r="D1194" s="16" t="s">
        <v>118</v>
      </c>
      <c r="E1194" s="18">
        <v>1</v>
      </c>
      <c r="F1194" s="1">
        <v>16.7</v>
      </c>
    </row>
    <row r="1195" spans="2:6">
      <c r="C1195" s="4">
        <v>2</v>
      </c>
      <c r="D1195" s="16" t="s">
        <v>119</v>
      </c>
      <c r="E1195" s="18">
        <v>0</v>
      </c>
      <c r="F1195" s="3" t="s">
        <v>88</v>
      </c>
    </row>
    <row r="1196" spans="2:6">
      <c r="C1196" s="4">
        <v>3</v>
      </c>
      <c r="D1196" s="16" t="s">
        <v>120</v>
      </c>
      <c r="E1196" s="18">
        <v>0</v>
      </c>
      <c r="F1196" s="3" t="s">
        <v>88</v>
      </c>
    </row>
    <row r="1197" spans="2:6">
      <c r="C1197" s="4">
        <v>4</v>
      </c>
      <c r="D1197" s="16" t="s">
        <v>121</v>
      </c>
      <c r="E1197" s="18">
        <v>0</v>
      </c>
      <c r="F1197" s="3" t="s">
        <v>88</v>
      </c>
    </row>
    <row r="1198" spans="2:6">
      <c r="C1198" s="4">
        <v>5</v>
      </c>
      <c r="D1198" s="16" t="s">
        <v>122</v>
      </c>
      <c r="E1198" s="18">
        <v>0</v>
      </c>
      <c r="F1198" s="3" t="s">
        <v>88</v>
      </c>
    </row>
    <row r="1199" spans="2:6">
      <c r="C1199" s="4">
        <v>6</v>
      </c>
      <c r="D1199" s="16" t="s">
        <v>123</v>
      </c>
      <c r="E1199" s="18">
        <v>0</v>
      </c>
      <c r="F1199" s="3" t="s">
        <v>88</v>
      </c>
    </row>
    <row r="1200" spans="2:6">
      <c r="C1200" s="4">
        <v>7</v>
      </c>
      <c r="D1200" s="16" t="s">
        <v>124</v>
      </c>
      <c r="E1200" s="18">
        <v>0</v>
      </c>
      <c r="F1200" s="3" t="s">
        <v>88</v>
      </c>
    </row>
    <row r="1201" spans="3:6">
      <c r="C1201" s="4">
        <v>8</v>
      </c>
      <c r="D1201" s="16" t="s">
        <v>125</v>
      </c>
      <c r="E1201" s="18">
        <v>0</v>
      </c>
      <c r="F1201" s="3" t="s">
        <v>88</v>
      </c>
    </row>
    <row r="1202" spans="3:6">
      <c r="C1202" s="4">
        <v>9</v>
      </c>
      <c r="D1202" s="16" t="s">
        <v>126</v>
      </c>
      <c r="E1202" s="18">
        <v>0</v>
      </c>
      <c r="F1202" s="3" t="s">
        <v>88</v>
      </c>
    </row>
    <row r="1203" spans="3:6">
      <c r="C1203" s="4">
        <v>10</v>
      </c>
      <c r="D1203" s="16" t="s">
        <v>127</v>
      </c>
      <c r="E1203" s="18">
        <v>1</v>
      </c>
      <c r="F1203" s="1">
        <v>16.7</v>
      </c>
    </row>
    <row r="1204" spans="3:6">
      <c r="C1204" s="4">
        <v>11</v>
      </c>
      <c r="D1204" s="16" t="s">
        <v>128</v>
      </c>
      <c r="E1204" s="18">
        <v>0</v>
      </c>
      <c r="F1204" s="3" t="s">
        <v>88</v>
      </c>
    </row>
    <row r="1205" spans="3:6">
      <c r="C1205" s="4">
        <v>12</v>
      </c>
      <c r="D1205" s="16" t="s">
        <v>129</v>
      </c>
      <c r="E1205" s="18">
        <v>1</v>
      </c>
      <c r="F1205" s="1">
        <v>16.7</v>
      </c>
    </row>
    <row r="1206" spans="3:6">
      <c r="C1206" s="4">
        <v>13</v>
      </c>
      <c r="D1206" s="16" t="s">
        <v>130</v>
      </c>
      <c r="E1206" s="18">
        <v>1</v>
      </c>
      <c r="F1206" s="1">
        <v>16.7</v>
      </c>
    </row>
    <row r="1207" spans="3:6">
      <c r="C1207" s="4">
        <v>14</v>
      </c>
      <c r="D1207" s="16" t="s">
        <v>131</v>
      </c>
      <c r="E1207" s="18">
        <v>0</v>
      </c>
      <c r="F1207" s="3" t="s">
        <v>88</v>
      </c>
    </row>
    <row r="1208" spans="3:6">
      <c r="C1208" s="4">
        <v>15</v>
      </c>
      <c r="D1208" s="16" t="s">
        <v>132</v>
      </c>
      <c r="E1208" s="18">
        <v>0</v>
      </c>
      <c r="F1208" s="3" t="s">
        <v>88</v>
      </c>
    </row>
    <row r="1209" spans="3:6">
      <c r="C1209" s="4">
        <v>16</v>
      </c>
      <c r="D1209" s="16" t="s">
        <v>133</v>
      </c>
      <c r="E1209" s="18">
        <v>0</v>
      </c>
      <c r="F1209" s="3" t="s">
        <v>88</v>
      </c>
    </row>
    <row r="1210" spans="3:6">
      <c r="C1210" s="4">
        <v>17</v>
      </c>
      <c r="D1210" s="16" t="s">
        <v>134</v>
      </c>
      <c r="E1210" s="18">
        <v>0</v>
      </c>
      <c r="F1210" s="3" t="s">
        <v>88</v>
      </c>
    </row>
    <row r="1211" spans="3:6">
      <c r="C1211" s="4">
        <v>18</v>
      </c>
      <c r="D1211" s="16" t="s">
        <v>135</v>
      </c>
      <c r="E1211" s="18">
        <v>0</v>
      </c>
      <c r="F1211" s="3" t="s">
        <v>88</v>
      </c>
    </row>
    <row r="1212" spans="3:6">
      <c r="C1212" s="4">
        <v>19</v>
      </c>
      <c r="D1212" s="16" t="s">
        <v>136</v>
      </c>
      <c r="E1212" s="18">
        <v>1</v>
      </c>
      <c r="F1212" s="1">
        <v>16.7</v>
      </c>
    </row>
    <row r="1213" spans="3:6">
      <c r="C1213" s="4">
        <v>20</v>
      </c>
      <c r="D1213" s="16" t="s">
        <v>137</v>
      </c>
      <c r="E1213" s="18">
        <v>0</v>
      </c>
      <c r="F1213" s="3" t="s">
        <v>88</v>
      </c>
    </row>
    <row r="1214" spans="3:6">
      <c r="C1214" s="4">
        <v>21</v>
      </c>
      <c r="D1214" s="16" t="s">
        <v>138</v>
      </c>
      <c r="E1214" s="18">
        <v>0</v>
      </c>
      <c r="F1214" s="3" t="s">
        <v>88</v>
      </c>
    </row>
    <row r="1215" spans="3:6">
      <c r="C1215" s="4">
        <v>22</v>
      </c>
      <c r="D1215" s="16" t="s">
        <v>139</v>
      </c>
      <c r="E1215" s="18">
        <v>0</v>
      </c>
      <c r="F1215" s="3" t="s">
        <v>88</v>
      </c>
    </row>
    <row r="1216" spans="3:6">
      <c r="C1216" s="4">
        <v>23</v>
      </c>
      <c r="D1216" s="16" t="s">
        <v>140</v>
      </c>
      <c r="E1216" s="18">
        <v>0</v>
      </c>
      <c r="F1216" s="3" t="s">
        <v>88</v>
      </c>
    </row>
    <row r="1217" spans="3:6">
      <c r="C1217" s="4">
        <v>24</v>
      </c>
      <c r="D1217" s="16" t="s">
        <v>141</v>
      </c>
      <c r="E1217" s="18">
        <v>0</v>
      </c>
      <c r="F1217" s="3" t="s">
        <v>88</v>
      </c>
    </row>
    <row r="1218" spans="3:6">
      <c r="C1218" s="4">
        <v>25</v>
      </c>
      <c r="D1218" s="16" t="s">
        <v>142</v>
      </c>
      <c r="E1218" s="18">
        <v>0</v>
      </c>
      <c r="F1218" s="3" t="s">
        <v>88</v>
      </c>
    </row>
    <row r="1219" spans="3:6">
      <c r="C1219" s="4">
        <v>26</v>
      </c>
      <c r="D1219" s="16" t="s">
        <v>143</v>
      </c>
      <c r="E1219" s="18">
        <v>0</v>
      </c>
      <c r="F1219" s="3" t="s">
        <v>88</v>
      </c>
    </row>
    <row r="1220" spans="3:6">
      <c r="C1220" s="4">
        <v>27</v>
      </c>
      <c r="D1220" s="16" t="s">
        <v>144</v>
      </c>
      <c r="E1220" s="18">
        <v>0</v>
      </c>
      <c r="F1220" s="3" t="s">
        <v>88</v>
      </c>
    </row>
    <row r="1221" spans="3:6">
      <c r="C1221" s="4">
        <v>28</v>
      </c>
      <c r="D1221" s="16" t="s">
        <v>145</v>
      </c>
      <c r="E1221" s="18">
        <v>0</v>
      </c>
      <c r="F1221" s="3" t="s">
        <v>88</v>
      </c>
    </row>
    <row r="1222" spans="3:6">
      <c r="C1222" s="4">
        <v>29</v>
      </c>
      <c r="D1222" s="16" t="s">
        <v>146</v>
      </c>
      <c r="E1222" s="18">
        <v>0</v>
      </c>
      <c r="F1222" s="3" t="s">
        <v>88</v>
      </c>
    </row>
    <row r="1223" spans="3:6">
      <c r="C1223" s="4">
        <v>30</v>
      </c>
      <c r="D1223" s="16" t="s">
        <v>147</v>
      </c>
      <c r="E1223" s="18">
        <v>0</v>
      </c>
      <c r="F1223" s="3" t="s">
        <v>88</v>
      </c>
    </row>
    <row r="1224" spans="3:6">
      <c r="C1224" s="4">
        <v>31</v>
      </c>
      <c r="D1224" s="16" t="s">
        <v>148</v>
      </c>
      <c r="E1224" s="18">
        <v>0</v>
      </c>
      <c r="F1224" s="3" t="s">
        <v>88</v>
      </c>
    </row>
    <row r="1225" spans="3:6">
      <c r="C1225" s="4">
        <v>32</v>
      </c>
      <c r="D1225" s="16" t="s">
        <v>149</v>
      </c>
      <c r="E1225" s="18">
        <v>0</v>
      </c>
      <c r="F1225" s="3" t="s">
        <v>88</v>
      </c>
    </row>
    <row r="1226" spans="3:6">
      <c r="C1226" s="4">
        <v>33</v>
      </c>
      <c r="D1226" s="16" t="s">
        <v>150</v>
      </c>
      <c r="E1226" s="18">
        <v>0</v>
      </c>
      <c r="F1226" s="3" t="s">
        <v>88</v>
      </c>
    </row>
    <row r="1227" spans="3:6">
      <c r="C1227" s="4">
        <v>34</v>
      </c>
      <c r="D1227" s="16" t="s">
        <v>151</v>
      </c>
      <c r="E1227" s="18">
        <v>0</v>
      </c>
      <c r="F1227" s="3" t="s">
        <v>88</v>
      </c>
    </row>
    <row r="1228" spans="3:6">
      <c r="C1228" s="4">
        <v>35</v>
      </c>
      <c r="D1228" s="16" t="s">
        <v>152</v>
      </c>
      <c r="E1228" s="18">
        <v>0</v>
      </c>
      <c r="F1228" s="3" t="s">
        <v>88</v>
      </c>
    </row>
    <row r="1229" spans="3:6">
      <c r="C1229" s="4">
        <v>36</v>
      </c>
      <c r="D1229" s="16" t="s">
        <v>153</v>
      </c>
      <c r="E1229" s="18">
        <v>0</v>
      </c>
      <c r="F1229" s="3" t="s">
        <v>88</v>
      </c>
    </row>
    <row r="1230" spans="3:6">
      <c r="C1230" s="4">
        <v>37</v>
      </c>
      <c r="D1230" s="16" t="s">
        <v>154</v>
      </c>
      <c r="E1230" s="18">
        <v>0</v>
      </c>
      <c r="F1230" s="3" t="s">
        <v>88</v>
      </c>
    </row>
    <row r="1231" spans="3:6">
      <c r="C1231" s="4">
        <v>38</v>
      </c>
      <c r="D1231" s="16" t="s">
        <v>155</v>
      </c>
      <c r="E1231" s="18">
        <v>0</v>
      </c>
      <c r="F1231" s="3" t="s">
        <v>88</v>
      </c>
    </row>
    <row r="1232" spans="3:6">
      <c r="C1232" s="4">
        <v>39</v>
      </c>
      <c r="D1232" s="16" t="s">
        <v>156</v>
      </c>
      <c r="E1232" s="18">
        <v>0</v>
      </c>
      <c r="F1232" s="3" t="s">
        <v>88</v>
      </c>
    </row>
    <row r="1233" spans="3:6">
      <c r="C1233" s="4">
        <v>40</v>
      </c>
      <c r="D1233" s="16" t="s">
        <v>157</v>
      </c>
      <c r="E1233" s="18">
        <v>0</v>
      </c>
      <c r="F1233" s="3" t="s">
        <v>88</v>
      </c>
    </row>
    <row r="1234" spans="3:6">
      <c r="C1234" s="4">
        <v>41</v>
      </c>
      <c r="D1234" s="16" t="s">
        <v>158</v>
      </c>
      <c r="E1234" s="18">
        <v>0</v>
      </c>
      <c r="F1234" s="3" t="s">
        <v>88</v>
      </c>
    </row>
    <row r="1235" spans="3:6">
      <c r="C1235" s="4">
        <v>42</v>
      </c>
      <c r="D1235" s="16" t="s">
        <v>159</v>
      </c>
      <c r="E1235" s="18">
        <v>1</v>
      </c>
      <c r="F1235" s="1">
        <v>16.7</v>
      </c>
    </row>
    <row r="1236" spans="3:6">
      <c r="C1236" s="4">
        <v>43</v>
      </c>
      <c r="D1236" s="16" t="s">
        <v>160</v>
      </c>
      <c r="E1236" s="18">
        <v>0</v>
      </c>
      <c r="F1236" s="3" t="s">
        <v>88</v>
      </c>
    </row>
    <row r="1237" spans="3:6">
      <c r="C1237" s="4">
        <v>44</v>
      </c>
      <c r="D1237" s="16" t="s">
        <v>161</v>
      </c>
      <c r="E1237" s="18">
        <v>0</v>
      </c>
      <c r="F1237" s="3" t="s">
        <v>88</v>
      </c>
    </row>
    <row r="1238" spans="3:6">
      <c r="C1238" s="4">
        <v>45</v>
      </c>
      <c r="D1238" s="16" t="s">
        <v>162</v>
      </c>
      <c r="E1238" s="18">
        <v>0</v>
      </c>
      <c r="F1238" s="3" t="s">
        <v>88</v>
      </c>
    </row>
    <row r="1239" spans="3:6">
      <c r="C1239" s="4">
        <v>46</v>
      </c>
      <c r="D1239" s="16" t="s">
        <v>163</v>
      </c>
      <c r="E1239" s="18">
        <v>0</v>
      </c>
      <c r="F1239" s="3" t="s">
        <v>88</v>
      </c>
    </row>
    <row r="1240" spans="3:6">
      <c r="C1240" s="4">
        <v>47</v>
      </c>
      <c r="D1240" s="16" t="s">
        <v>164</v>
      </c>
      <c r="E1240" s="18">
        <v>0</v>
      </c>
      <c r="F1240" s="3" t="s">
        <v>88</v>
      </c>
    </row>
    <row r="1241" spans="3:6">
      <c r="C1241" s="4">
        <v>48</v>
      </c>
      <c r="D1241" s="16" t="s">
        <v>165</v>
      </c>
      <c r="E1241" s="18">
        <v>0</v>
      </c>
      <c r="F1241" s="3" t="s">
        <v>88</v>
      </c>
    </row>
    <row r="1242" spans="3:6">
      <c r="C1242" s="4">
        <v>49</v>
      </c>
      <c r="D1242" s="16" t="s">
        <v>166</v>
      </c>
      <c r="E1242" s="18">
        <v>0</v>
      </c>
      <c r="F1242" s="3" t="s">
        <v>88</v>
      </c>
    </row>
    <row r="1243" spans="3:6">
      <c r="C1243" s="4">
        <v>50</v>
      </c>
      <c r="D1243" s="16" t="s">
        <v>167</v>
      </c>
      <c r="E1243" s="18">
        <v>0</v>
      </c>
      <c r="F1243" s="3" t="s">
        <v>88</v>
      </c>
    </row>
    <row r="1244" spans="3:6">
      <c r="C1244" s="4">
        <v>51</v>
      </c>
      <c r="D1244" s="16" t="s">
        <v>168</v>
      </c>
      <c r="E1244" s="18">
        <v>0</v>
      </c>
      <c r="F1244" s="3" t="s">
        <v>88</v>
      </c>
    </row>
    <row r="1245" spans="3:6">
      <c r="C1245" s="4">
        <v>52</v>
      </c>
      <c r="D1245" s="16" t="s">
        <v>169</v>
      </c>
      <c r="E1245" s="18">
        <v>0</v>
      </c>
      <c r="F1245" s="3" t="s">
        <v>88</v>
      </c>
    </row>
    <row r="1246" spans="3:6">
      <c r="C1246" s="4">
        <v>53</v>
      </c>
      <c r="D1246" s="16" t="s">
        <v>170</v>
      </c>
      <c r="E1246" s="18">
        <v>0</v>
      </c>
      <c r="F1246" s="3" t="s">
        <v>88</v>
      </c>
    </row>
    <row r="1247" spans="3:6">
      <c r="C1247" s="4">
        <v>54</v>
      </c>
      <c r="D1247" s="16" t="s">
        <v>171</v>
      </c>
      <c r="E1247" s="18">
        <v>0</v>
      </c>
      <c r="F1247" s="3" t="s">
        <v>88</v>
      </c>
    </row>
    <row r="1248" spans="3:6">
      <c r="C1248" s="4">
        <v>55</v>
      </c>
      <c r="D1248" s="16" t="s">
        <v>172</v>
      </c>
      <c r="E1248" s="18">
        <v>0</v>
      </c>
      <c r="F1248" s="3" t="s">
        <v>88</v>
      </c>
    </row>
    <row r="1249" spans="3:6">
      <c r="C1249" s="4">
        <v>56</v>
      </c>
      <c r="D1249" s="16" t="s">
        <v>173</v>
      </c>
      <c r="E1249" s="18">
        <v>0</v>
      </c>
      <c r="F1249" s="3" t="s">
        <v>88</v>
      </c>
    </row>
    <row r="1250" spans="3:6">
      <c r="C1250" s="4">
        <v>57</v>
      </c>
      <c r="D1250" s="16" t="s">
        <v>174</v>
      </c>
      <c r="E1250" s="18">
        <v>0</v>
      </c>
      <c r="F1250" s="3" t="s">
        <v>88</v>
      </c>
    </row>
    <row r="1251" spans="3:6">
      <c r="C1251" s="4">
        <v>58</v>
      </c>
      <c r="D1251" s="16" t="s">
        <v>175</v>
      </c>
      <c r="E1251" s="18">
        <v>0</v>
      </c>
      <c r="F1251" s="3" t="s">
        <v>88</v>
      </c>
    </row>
    <row r="1252" spans="3:6">
      <c r="C1252" s="4">
        <v>59</v>
      </c>
      <c r="D1252" s="16" t="s">
        <v>176</v>
      </c>
      <c r="E1252" s="18">
        <v>0</v>
      </c>
      <c r="F1252" s="3" t="s">
        <v>88</v>
      </c>
    </row>
    <row r="1253" spans="3:6">
      <c r="C1253" s="4">
        <v>60</v>
      </c>
      <c r="D1253" s="16" t="s">
        <v>177</v>
      </c>
      <c r="E1253" s="18">
        <v>0</v>
      </c>
      <c r="F1253" s="3" t="s">
        <v>88</v>
      </c>
    </row>
    <row r="1254" spans="3:6">
      <c r="C1254" s="4">
        <v>61</v>
      </c>
      <c r="D1254" s="16" t="s">
        <v>178</v>
      </c>
      <c r="E1254" s="18">
        <v>0</v>
      </c>
      <c r="F1254" s="3" t="s">
        <v>88</v>
      </c>
    </row>
    <row r="1255" spans="3:6">
      <c r="C1255" s="4">
        <v>62</v>
      </c>
      <c r="D1255" s="16" t="s">
        <v>179</v>
      </c>
      <c r="E1255" s="18">
        <v>0</v>
      </c>
      <c r="F1255" s="3" t="s">
        <v>88</v>
      </c>
    </row>
    <row r="1256" spans="3:6">
      <c r="C1256" s="4">
        <v>63</v>
      </c>
      <c r="D1256" s="16" t="s">
        <v>180</v>
      </c>
      <c r="E1256" s="18">
        <v>0</v>
      </c>
      <c r="F1256" s="3" t="s">
        <v>88</v>
      </c>
    </row>
    <row r="1257" spans="3:6">
      <c r="C1257" s="4">
        <v>64</v>
      </c>
      <c r="D1257" s="16" t="s">
        <v>181</v>
      </c>
      <c r="E1257" s="18">
        <v>0</v>
      </c>
      <c r="F1257" s="3" t="s">
        <v>88</v>
      </c>
    </row>
    <row r="1258" spans="3:6">
      <c r="C1258" s="4">
        <v>65</v>
      </c>
      <c r="D1258" s="16" t="s">
        <v>182</v>
      </c>
      <c r="E1258" s="18">
        <v>0</v>
      </c>
      <c r="F1258" s="3" t="s">
        <v>88</v>
      </c>
    </row>
    <row r="1259" spans="3:6">
      <c r="C1259" s="4">
        <v>66</v>
      </c>
      <c r="D1259" s="16" t="s">
        <v>183</v>
      </c>
      <c r="E1259" s="18">
        <v>0</v>
      </c>
      <c r="F1259" s="3" t="s">
        <v>88</v>
      </c>
    </row>
    <row r="1260" spans="3:6">
      <c r="C1260" s="4">
        <v>67</v>
      </c>
      <c r="D1260" s="16" t="s">
        <v>184</v>
      </c>
      <c r="E1260" s="18">
        <v>0</v>
      </c>
      <c r="F1260" s="3" t="s">
        <v>88</v>
      </c>
    </row>
    <row r="1261" spans="3:6">
      <c r="C1261" s="4">
        <v>68</v>
      </c>
      <c r="D1261" s="16" t="s">
        <v>185</v>
      </c>
      <c r="E1261" s="18">
        <v>0</v>
      </c>
      <c r="F1261" s="3" t="s">
        <v>88</v>
      </c>
    </row>
    <row r="1262" spans="3:6">
      <c r="C1262" s="4">
        <v>69</v>
      </c>
      <c r="D1262" s="16" t="s">
        <v>186</v>
      </c>
      <c r="E1262" s="18">
        <v>0</v>
      </c>
      <c r="F1262" s="3" t="s">
        <v>88</v>
      </c>
    </row>
    <row r="1263" spans="3:6">
      <c r="C1263" s="4">
        <v>70</v>
      </c>
      <c r="D1263" s="16" t="s">
        <v>187</v>
      </c>
      <c r="E1263" s="18">
        <v>0</v>
      </c>
      <c r="F1263" s="3" t="s">
        <v>88</v>
      </c>
    </row>
    <row r="1264" spans="3:6">
      <c r="C1264" s="4">
        <v>71</v>
      </c>
      <c r="D1264" s="16" t="s">
        <v>188</v>
      </c>
      <c r="E1264" s="18">
        <v>0</v>
      </c>
      <c r="F1264" s="3" t="s">
        <v>88</v>
      </c>
    </row>
    <row r="1265" spans="3:6">
      <c r="C1265" s="4">
        <v>72</v>
      </c>
      <c r="D1265" s="16" t="s">
        <v>189</v>
      </c>
      <c r="E1265" s="18">
        <v>0</v>
      </c>
      <c r="F1265" s="3" t="s">
        <v>88</v>
      </c>
    </row>
    <row r="1266" spans="3:6">
      <c r="C1266" s="4">
        <v>73</v>
      </c>
      <c r="D1266" s="16" t="s">
        <v>190</v>
      </c>
      <c r="E1266" s="18">
        <v>0</v>
      </c>
      <c r="F1266" s="3" t="s">
        <v>88</v>
      </c>
    </row>
    <row r="1267" spans="3:6">
      <c r="C1267" s="4">
        <v>74</v>
      </c>
      <c r="D1267" s="16" t="s">
        <v>191</v>
      </c>
      <c r="E1267" s="18">
        <v>0</v>
      </c>
      <c r="F1267" s="3" t="s">
        <v>88</v>
      </c>
    </row>
    <row r="1268" spans="3:6">
      <c r="C1268" s="4">
        <v>75</v>
      </c>
      <c r="D1268" s="16" t="s">
        <v>192</v>
      </c>
      <c r="E1268" s="18">
        <v>0</v>
      </c>
      <c r="F1268" s="3" t="s">
        <v>88</v>
      </c>
    </row>
    <row r="1269" spans="3:6">
      <c r="C1269" s="4">
        <v>76</v>
      </c>
      <c r="D1269" s="16" t="s">
        <v>193</v>
      </c>
      <c r="E1269" s="18">
        <v>0</v>
      </c>
      <c r="F1269" s="3" t="s">
        <v>88</v>
      </c>
    </row>
    <row r="1270" spans="3:6">
      <c r="C1270" s="4">
        <v>77</v>
      </c>
      <c r="D1270" s="16" t="s">
        <v>194</v>
      </c>
      <c r="E1270" s="18">
        <v>0</v>
      </c>
      <c r="F1270" s="3" t="s">
        <v>88</v>
      </c>
    </row>
    <row r="1271" spans="3:6">
      <c r="C1271" s="4">
        <v>78</v>
      </c>
      <c r="D1271" s="16" t="s">
        <v>195</v>
      </c>
      <c r="E1271" s="18">
        <v>0</v>
      </c>
      <c r="F1271" s="3" t="s">
        <v>88</v>
      </c>
    </row>
    <row r="1272" spans="3:6">
      <c r="C1272" s="4">
        <v>194</v>
      </c>
      <c r="D1272" s="16" t="s">
        <v>196</v>
      </c>
      <c r="E1272" s="18">
        <v>0</v>
      </c>
      <c r="F1272" s="3" t="s">
        <v>88</v>
      </c>
    </row>
    <row r="1273" spans="3:6">
      <c r="C1273" s="4">
        <v>101</v>
      </c>
      <c r="D1273" s="16" t="s">
        <v>660</v>
      </c>
      <c r="E1273" s="18">
        <v>0</v>
      </c>
      <c r="F1273" s="3" t="s">
        <v>88</v>
      </c>
    </row>
    <row r="1274" spans="3:6">
      <c r="C1274" s="4">
        <v>102</v>
      </c>
      <c r="D1274" s="16" t="s">
        <v>661</v>
      </c>
      <c r="E1274" s="18">
        <v>0</v>
      </c>
      <c r="F1274" s="3" t="s">
        <v>88</v>
      </c>
    </row>
    <row r="1275" spans="3:6">
      <c r="C1275" s="4">
        <v>103</v>
      </c>
      <c r="D1275" s="16" t="s">
        <v>197</v>
      </c>
      <c r="E1275" s="18">
        <v>0</v>
      </c>
      <c r="F1275" s="3" t="s">
        <v>88</v>
      </c>
    </row>
    <row r="1276" spans="3:6">
      <c r="C1276" s="4">
        <v>104</v>
      </c>
      <c r="D1276" s="16" t="s">
        <v>662</v>
      </c>
      <c r="E1276" s="18">
        <v>0</v>
      </c>
      <c r="F1276" s="3" t="s">
        <v>88</v>
      </c>
    </row>
    <row r="1277" spans="3:6">
      <c r="C1277" s="4">
        <v>105</v>
      </c>
      <c r="D1277" s="16" t="s">
        <v>198</v>
      </c>
      <c r="E1277" s="18">
        <v>0</v>
      </c>
      <c r="F1277" s="3" t="s">
        <v>88</v>
      </c>
    </row>
    <row r="1278" spans="3:6">
      <c r="C1278" s="4">
        <v>106</v>
      </c>
      <c r="D1278" s="16" t="s">
        <v>438</v>
      </c>
      <c r="E1278" s="18">
        <v>0</v>
      </c>
      <c r="F1278" s="3" t="s">
        <v>88</v>
      </c>
    </row>
    <row r="1279" spans="3:6">
      <c r="C1279" s="4">
        <v>107</v>
      </c>
      <c r="D1279" s="16" t="s">
        <v>199</v>
      </c>
      <c r="E1279" s="18">
        <v>0</v>
      </c>
      <c r="F1279" s="3" t="s">
        <v>88</v>
      </c>
    </row>
    <row r="1280" spans="3:6">
      <c r="C1280" s="4">
        <v>108</v>
      </c>
      <c r="D1280" s="16" t="s">
        <v>200</v>
      </c>
      <c r="E1280" s="18">
        <v>0</v>
      </c>
      <c r="F1280" s="3" t="s">
        <v>88</v>
      </c>
    </row>
    <row r="1281" spans="3:6">
      <c r="C1281" s="4">
        <v>109</v>
      </c>
      <c r="D1281" s="16" t="s">
        <v>663</v>
      </c>
      <c r="E1281" s="18">
        <v>0</v>
      </c>
      <c r="F1281" s="3" t="s">
        <v>88</v>
      </c>
    </row>
    <row r="1282" spans="3:6">
      <c r="C1282" s="4">
        <v>110</v>
      </c>
      <c r="D1282" s="16" t="s">
        <v>201</v>
      </c>
      <c r="E1282" s="18">
        <v>0</v>
      </c>
      <c r="F1282" s="3" t="s">
        <v>88</v>
      </c>
    </row>
    <row r="1283" spans="3:6">
      <c r="C1283" s="4">
        <v>112</v>
      </c>
      <c r="D1283" s="16" t="s">
        <v>202</v>
      </c>
      <c r="E1283" s="18">
        <v>0</v>
      </c>
      <c r="F1283" s="3" t="s">
        <v>88</v>
      </c>
    </row>
    <row r="1284" spans="3:6">
      <c r="C1284" s="4">
        <v>113</v>
      </c>
      <c r="D1284" s="16" t="s">
        <v>664</v>
      </c>
      <c r="E1284" s="18">
        <v>0</v>
      </c>
      <c r="F1284" s="3" t="s">
        <v>88</v>
      </c>
    </row>
    <row r="1285" spans="3:6">
      <c r="C1285" s="4">
        <v>114</v>
      </c>
      <c r="D1285" s="16" t="s">
        <v>665</v>
      </c>
      <c r="E1285" s="18">
        <v>0</v>
      </c>
      <c r="F1285" s="3" t="s">
        <v>88</v>
      </c>
    </row>
    <row r="1286" spans="3:6">
      <c r="C1286" s="4">
        <v>115</v>
      </c>
      <c r="D1286" s="16" t="s">
        <v>666</v>
      </c>
      <c r="E1286" s="18">
        <v>0</v>
      </c>
      <c r="F1286" s="3" t="s">
        <v>88</v>
      </c>
    </row>
    <row r="1287" spans="3:6">
      <c r="C1287" s="4">
        <v>116</v>
      </c>
      <c r="D1287" s="16" t="s">
        <v>667</v>
      </c>
      <c r="E1287" s="18">
        <v>0</v>
      </c>
      <c r="F1287" s="3" t="s">
        <v>88</v>
      </c>
    </row>
    <row r="1288" spans="3:6">
      <c r="C1288" s="4">
        <v>117</v>
      </c>
      <c r="D1288" s="16" t="s">
        <v>203</v>
      </c>
      <c r="E1288" s="18">
        <v>0</v>
      </c>
      <c r="F1288" s="3" t="s">
        <v>88</v>
      </c>
    </row>
    <row r="1289" spans="3:6">
      <c r="C1289" s="4">
        <v>195</v>
      </c>
      <c r="D1289" s="16" t="s">
        <v>204</v>
      </c>
      <c r="E1289" s="18">
        <v>0</v>
      </c>
      <c r="F1289" s="3" t="s">
        <v>88</v>
      </c>
    </row>
    <row r="1290" spans="3:6">
      <c r="C1290" s="4">
        <v>118</v>
      </c>
      <c r="D1290" s="16" t="s">
        <v>205</v>
      </c>
      <c r="E1290" s="18">
        <v>0</v>
      </c>
      <c r="F1290" s="3" t="s">
        <v>88</v>
      </c>
    </row>
    <row r="1291" spans="3:6">
      <c r="C1291" s="4">
        <v>119</v>
      </c>
      <c r="D1291" s="16" t="s">
        <v>668</v>
      </c>
      <c r="E1291" s="18">
        <v>0</v>
      </c>
      <c r="F1291" s="3" t="s">
        <v>88</v>
      </c>
    </row>
    <row r="1292" spans="3:6">
      <c r="C1292" s="4">
        <v>196</v>
      </c>
      <c r="D1292" s="16" t="s">
        <v>206</v>
      </c>
      <c r="E1292" s="18">
        <v>0</v>
      </c>
      <c r="F1292" s="3" t="s">
        <v>88</v>
      </c>
    </row>
    <row r="1293" spans="3:6">
      <c r="C1293" s="4">
        <v>120</v>
      </c>
      <c r="D1293" s="16" t="s">
        <v>669</v>
      </c>
      <c r="E1293" s="18">
        <v>0</v>
      </c>
      <c r="F1293" s="3" t="s">
        <v>88</v>
      </c>
    </row>
    <row r="1294" spans="3:6">
      <c r="C1294" s="4">
        <v>121</v>
      </c>
      <c r="D1294" s="16" t="s">
        <v>207</v>
      </c>
      <c r="E1294" s="18">
        <v>0</v>
      </c>
      <c r="F1294" s="3" t="s">
        <v>88</v>
      </c>
    </row>
    <row r="1295" spans="3:6">
      <c r="C1295" s="4">
        <v>122</v>
      </c>
      <c r="D1295" s="16" t="s">
        <v>208</v>
      </c>
      <c r="E1295" s="18">
        <v>0</v>
      </c>
      <c r="F1295" s="3" t="s">
        <v>88</v>
      </c>
    </row>
    <row r="1296" spans="3:6">
      <c r="C1296" s="4">
        <v>123</v>
      </c>
      <c r="D1296" s="16" t="s">
        <v>670</v>
      </c>
      <c r="E1296" s="18">
        <v>0</v>
      </c>
      <c r="F1296" s="3" t="s">
        <v>88</v>
      </c>
    </row>
    <row r="1297" spans="3:6">
      <c r="C1297" s="4">
        <v>124</v>
      </c>
      <c r="D1297" s="16" t="s">
        <v>671</v>
      </c>
      <c r="E1297" s="18">
        <v>0</v>
      </c>
      <c r="F1297" s="3" t="s">
        <v>88</v>
      </c>
    </row>
    <row r="1298" spans="3:6">
      <c r="C1298" s="4">
        <v>125</v>
      </c>
      <c r="D1298" s="16" t="s">
        <v>209</v>
      </c>
      <c r="E1298" s="18">
        <v>0</v>
      </c>
      <c r="F1298" s="3" t="s">
        <v>88</v>
      </c>
    </row>
    <row r="1299" spans="3:6">
      <c r="C1299" s="4">
        <v>126</v>
      </c>
      <c r="D1299" s="16" t="s">
        <v>672</v>
      </c>
      <c r="E1299" s="18">
        <v>0</v>
      </c>
      <c r="F1299" s="3" t="s">
        <v>88</v>
      </c>
    </row>
    <row r="1300" spans="3:6">
      <c r="C1300" s="4">
        <v>127</v>
      </c>
      <c r="D1300" s="16" t="s">
        <v>673</v>
      </c>
      <c r="E1300" s="18">
        <v>0</v>
      </c>
      <c r="F1300" s="3" t="s">
        <v>88</v>
      </c>
    </row>
    <row r="1301" spans="3:6">
      <c r="C1301" s="4">
        <v>197</v>
      </c>
      <c r="D1301" s="16" t="s">
        <v>210</v>
      </c>
      <c r="E1301" s="18">
        <v>0</v>
      </c>
      <c r="F1301" s="3" t="s">
        <v>88</v>
      </c>
    </row>
    <row r="1302" spans="3:6">
      <c r="C1302" s="4">
        <v>128</v>
      </c>
      <c r="D1302" s="16" t="s">
        <v>674</v>
      </c>
      <c r="E1302" s="18">
        <v>0</v>
      </c>
      <c r="F1302" s="3" t="s">
        <v>88</v>
      </c>
    </row>
    <row r="1303" spans="3:6">
      <c r="C1303" s="4">
        <v>129</v>
      </c>
      <c r="D1303" s="16" t="s">
        <v>211</v>
      </c>
      <c r="E1303" s="18">
        <v>0</v>
      </c>
      <c r="F1303" s="3" t="s">
        <v>88</v>
      </c>
    </row>
    <row r="1304" spans="3:6">
      <c r="C1304" s="4">
        <v>130</v>
      </c>
      <c r="D1304" s="16" t="s">
        <v>675</v>
      </c>
      <c r="E1304" s="18">
        <v>0</v>
      </c>
      <c r="F1304" s="3" t="s">
        <v>88</v>
      </c>
    </row>
    <row r="1305" spans="3:6">
      <c r="C1305" s="4">
        <v>131</v>
      </c>
      <c r="D1305" s="16" t="s">
        <v>212</v>
      </c>
      <c r="E1305" s="18">
        <v>0</v>
      </c>
      <c r="F1305" s="3" t="s">
        <v>88</v>
      </c>
    </row>
    <row r="1306" spans="3:6">
      <c r="C1306" s="4">
        <v>132</v>
      </c>
      <c r="D1306" s="16" t="s">
        <v>213</v>
      </c>
      <c r="E1306" s="18">
        <v>0</v>
      </c>
      <c r="F1306" s="3" t="s">
        <v>88</v>
      </c>
    </row>
    <row r="1307" spans="3:6">
      <c r="C1307" s="4">
        <v>133</v>
      </c>
      <c r="D1307" s="16" t="s">
        <v>214</v>
      </c>
      <c r="E1307" s="18">
        <v>0</v>
      </c>
      <c r="F1307" s="3" t="s">
        <v>88</v>
      </c>
    </row>
    <row r="1308" spans="3:6">
      <c r="C1308" s="4">
        <v>134</v>
      </c>
      <c r="D1308" s="16" t="s">
        <v>676</v>
      </c>
      <c r="E1308" s="18">
        <v>0</v>
      </c>
      <c r="F1308" s="3" t="s">
        <v>88</v>
      </c>
    </row>
    <row r="1309" spans="3:6">
      <c r="C1309" s="4">
        <v>135</v>
      </c>
      <c r="D1309" s="16" t="s">
        <v>677</v>
      </c>
      <c r="E1309" s="18">
        <v>0</v>
      </c>
      <c r="F1309" s="3" t="s">
        <v>88</v>
      </c>
    </row>
    <row r="1310" spans="3:6">
      <c r="C1310" s="4">
        <v>136</v>
      </c>
      <c r="D1310" s="16" t="s">
        <v>215</v>
      </c>
      <c r="E1310" s="18">
        <v>0</v>
      </c>
      <c r="F1310" s="3" t="s">
        <v>88</v>
      </c>
    </row>
    <row r="1311" spans="3:6">
      <c r="C1311" s="4">
        <v>137</v>
      </c>
      <c r="D1311" s="16" t="s">
        <v>678</v>
      </c>
      <c r="E1311" s="18">
        <v>0</v>
      </c>
      <c r="F1311" s="3" t="s">
        <v>88</v>
      </c>
    </row>
    <row r="1312" spans="3:6">
      <c r="C1312" s="4">
        <v>138</v>
      </c>
      <c r="D1312" s="16" t="s">
        <v>679</v>
      </c>
      <c r="E1312" s="18">
        <v>0</v>
      </c>
      <c r="F1312" s="3" t="s">
        <v>88</v>
      </c>
    </row>
    <row r="1313" spans="3:6">
      <c r="C1313" s="4">
        <v>139</v>
      </c>
      <c r="D1313" s="16" t="s">
        <v>216</v>
      </c>
      <c r="E1313" s="18">
        <v>0</v>
      </c>
      <c r="F1313" s="3" t="s">
        <v>88</v>
      </c>
    </row>
    <row r="1314" spans="3:6">
      <c r="C1314" s="4">
        <v>198</v>
      </c>
      <c r="D1314" s="16" t="s">
        <v>217</v>
      </c>
      <c r="E1314" s="18">
        <v>0</v>
      </c>
      <c r="F1314" s="3" t="s">
        <v>88</v>
      </c>
    </row>
    <row r="1315" spans="3:6">
      <c r="C1315" s="4">
        <v>140</v>
      </c>
      <c r="D1315" s="16" t="s">
        <v>218</v>
      </c>
      <c r="E1315" s="18">
        <v>0</v>
      </c>
      <c r="F1315" s="3" t="s">
        <v>88</v>
      </c>
    </row>
    <row r="1316" spans="3:6">
      <c r="C1316" s="4">
        <v>141</v>
      </c>
      <c r="D1316" s="16" t="s">
        <v>680</v>
      </c>
      <c r="E1316" s="18">
        <v>0</v>
      </c>
      <c r="F1316" s="3" t="s">
        <v>88</v>
      </c>
    </row>
    <row r="1317" spans="3:6">
      <c r="C1317" s="4">
        <v>142</v>
      </c>
      <c r="D1317" s="16" t="s">
        <v>681</v>
      </c>
      <c r="E1317" s="18">
        <v>0</v>
      </c>
      <c r="F1317" s="3" t="s">
        <v>88</v>
      </c>
    </row>
    <row r="1318" spans="3:6">
      <c r="C1318" s="4">
        <v>143</v>
      </c>
      <c r="D1318" s="16" t="s">
        <v>682</v>
      </c>
      <c r="E1318" s="18">
        <v>0</v>
      </c>
      <c r="F1318" s="3" t="s">
        <v>88</v>
      </c>
    </row>
    <row r="1319" spans="3:6">
      <c r="C1319" s="4">
        <v>144</v>
      </c>
      <c r="D1319" s="16" t="s">
        <v>219</v>
      </c>
      <c r="E1319" s="18">
        <v>0</v>
      </c>
      <c r="F1319" s="3" t="s">
        <v>88</v>
      </c>
    </row>
    <row r="1320" spans="3:6">
      <c r="C1320" s="4">
        <v>111</v>
      </c>
      <c r="D1320" s="16" t="s">
        <v>220</v>
      </c>
      <c r="E1320" s="18">
        <v>0</v>
      </c>
      <c r="F1320" s="3" t="s">
        <v>88</v>
      </c>
    </row>
    <row r="1321" spans="3:6">
      <c r="C1321" s="4">
        <v>145</v>
      </c>
      <c r="D1321" s="16" t="s">
        <v>221</v>
      </c>
      <c r="E1321" s="18">
        <v>0</v>
      </c>
      <c r="F1321" s="3" t="s">
        <v>88</v>
      </c>
    </row>
    <row r="1322" spans="3:6">
      <c r="C1322" s="4">
        <v>146</v>
      </c>
      <c r="D1322" s="16" t="s">
        <v>222</v>
      </c>
      <c r="E1322" s="18">
        <v>0</v>
      </c>
      <c r="F1322" s="3" t="s">
        <v>88</v>
      </c>
    </row>
    <row r="1323" spans="3:6">
      <c r="C1323" s="4">
        <v>147</v>
      </c>
      <c r="D1323" s="16" t="s">
        <v>683</v>
      </c>
      <c r="E1323" s="18">
        <v>0</v>
      </c>
      <c r="F1323" s="3" t="s">
        <v>88</v>
      </c>
    </row>
    <row r="1324" spans="3:6">
      <c r="C1324" s="4">
        <v>148</v>
      </c>
      <c r="D1324" s="16" t="s">
        <v>684</v>
      </c>
      <c r="E1324" s="18">
        <v>0</v>
      </c>
      <c r="F1324" s="3" t="s">
        <v>88</v>
      </c>
    </row>
    <row r="1325" spans="3:6">
      <c r="C1325" s="4">
        <v>149</v>
      </c>
      <c r="D1325" s="16" t="s">
        <v>685</v>
      </c>
      <c r="E1325" s="18">
        <v>0</v>
      </c>
      <c r="F1325" s="3" t="s">
        <v>88</v>
      </c>
    </row>
    <row r="1326" spans="3:6">
      <c r="C1326" s="4">
        <v>150</v>
      </c>
      <c r="D1326" s="16" t="s">
        <v>223</v>
      </c>
      <c r="E1326" s="18">
        <v>0</v>
      </c>
      <c r="F1326" s="3" t="s">
        <v>88</v>
      </c>
    </row>
    <row r="1327" spans="3:6">
      <c r="C1327" s="4">
        <v>151</v>
      </c>
      <c r="D1327" s="16" t="s">
        <v>686</v>
      </c>
      <c r="E1327" s="18">
        <v>0</v>
      </c>
      <c r="F1327" s="3" t="s">
        <v>88</v>
      </c>
    </row>
    <row r="1328" spans="3:6">
      <c r="C1328" s="4">
        <v>152</v>
      </c>
      <c r="D1328" s="16" t="s">
        <v>687</v>
      </c>
      <c r="E1328" s="18">
        <v>0</v>
      </c>
      <c r="F1328" s="3" t="s">
        <v>88</v>
      </c>
    </row>
    <row r="1329" spans="3:6">
      <c r="C1329" s="4">
        <v>153</v>
      </c>
      <c r="D1329" s="16" t="s">
        <v>688</v>
      </c>
      <c r="E1329" s="18">
        <v>0</v>
      </c>
      <c r="F1329" s="3" t="s">
        <v>88</v>
      </c>
    </row>
    <row r="1330" spans="3:6">
      <c r="C1330" s="4">
        <v>154</v>
      </c>
      <c r="D1330" s="16" t="s">
        <v>689</v>
      </c>
      <c r="E1330" s="18">
        <v>0</v>
      </c>
      <c r="F1330" s="3" t="s">
        <v>88</v>
      </c>
    </row>
    <row r="1331" spans="3:6">
      <c r="C1331" s="4">
        <v>155</v>
      </c>
      <c r="D1331" s="16" t="s">
        <v>224</v>
      </c>
      <c r="E1331" s="18">
        <v>0</v>
      </c>
      <c r="F1331" s="3" t="s">
        <v>88</v>
      </c>
    </row>
    <row r="1332" spans="3:6">
      <c r="C1332" s="4">
        <v>156</v>
      </c>
      <c r="D1332" s="16" t="s">
        <v>690</v>
      </c>
      <c r="E1332" s="18">
        <v>0</v>
      </c>
      <c r="F1332" s="3" t="s">
        <v>88</v>
      </c>
    </row>
    <row r="1333" spans="3:6">
      <c r="C1333" s="4">
        <v>157</v>
      </c>
      <c r="D1333" s="16" t="s">
        <v>691</v>
      </c>
      <c r="E1333" s="18">
        <v>0</v>
      </c>
      <c r="F1333" s="3" t="s">
        <v>88</v>
      </c>
    </row>
    <row r="1334" spans="3:6">
      <c r="C1334" s="4">
        <v>158</v>
      </c>
      <c r="D1334" s="16" t="s">
        <v>225</v>
      </c>
      <c r="E1334" s="18">
        <v>0</v>
      </c>
      <c r="F1334" s="3" t="s">
        <v>88</v>
      </c>
    </row>
    <row r="1335" spans="3:6">
      <c r="C1335" s="4">
        <v>159</v>
      </c>
      <c r="D1335" s="16" t="s">
        <v>692</v>
      </c>
      <c r="E1335" s="18">
        <v>0</v>
      </c>
      <c r="F1335" s="3" t="s">
        <v>88</v>
      </c>
    </row>
    <row r="1336" spans="3:6">
      <c r="C1336" s="4">
        <v>160</v>
      </c>
      <c r="D1336" s="16" t="s">
        <v>226</v>
      </c>
      <c r="E1336" s="18">
        <v>0</v>
      </c>
      <c r="F1336" s="3" t="s">
        <v>88</v>
      </c>
    </row>
    <row r="1337" spans="3:6">
      <c r="C1337" s="4">
        <v>161</v>
      </c>
      <c r="D1337" s="16" t="s">
        <v>693</v>
      </c>
      <c r="E1337" s="18">
        <v>0</v>
      </c>
      <c r="F1337" s="3" t="s">
        <v>88</v>
      </c>
    </row>
    <row r="1338" spans="3:6">
      <c r="C1338" s="4">
        <v>162</v>
      </c>
      <c r="D1338" s="16" t="s">
        <v>227</v>
      </c>
      <c r="E1338" s="18">
        <v>0</v>
      </c>
      <c r="F1338" s="3" t="s">
        <v>88</v>
      </c>
    </row>
    <row r="1339" spans="3:6">
      <c r="C1339" s="4">
        <v>163</v>
      </c>
      <c r="D1339" s="16" t="s">
        <v>694</v>
      </c>
      <c r="E1339" s="18">
        <v>0</v>
      </c>
      <c r="F1339" s="3" t="s">
        <v>88</v>
      </c>
    </row>
    <row r="1340" spans="3:6">
      <c r="C1340" s="4">
        <v>199</v>
      </c>
      <c r="D1340" s="16" t="s">
        <v>228</v>
      </c>
      <c r="E1340" s="18">
        <v>0</v>
      </c>
      <c r="F1340" s="3" t="s">
        <v>88</v>
      </c>
    </row>
    <row r="1341" spans="3:6">
      <c r="C1341" s="4">
        <v>200</v>
      </c>
      <c r="D1341" s="16" t="s">
        <v>229</v>
      </c>
      <c r="E1341" s="18">
        <v>0</v>
      </c>
      <c r="F1341" s="3" t="s">
        <v>88</v>
      </c>
    </row>
    <row r="1342" spans="3:6">
      <c r="C1342" s="4">
        <v>164</v>
      </c>
      <c r="D1342" s="16" t="s">
        <v>230</v>
      </c>
      <c r="E1342" s="18">
        <v>0</v>
      </c>
      <c r="F1342" s="3" t="s">
        <v>88</v>
      </c>
    </row>
    <row r="1343" spans="3:6">
      <c r="C1343" s="4">
        <v>201</v>
      </c>
      <c r="D1343" s="16" t="s">
        <v>456</v>
      </c>
      <c r="E1343" s="18">
        <v>0</v>
      </c>
      <c r="F1343" s="3" t="s">
        <v>88</v>
      </c>
    </row>
    <row r="1344" spans="3:6">
      <c r="C1344" s="4">
        <v>165</v>
      </c>
      <c r="D1344" s="16" t="s">
        <v>231</v>
      </c>
      <c r="E1344" s="18">
        <v>0</v>
      </c>
      <c r="F1344" s="3" t="s">
        <v>88</v>
      </c>
    </row>
    <row r="1345" spans="3:6">
      <c r="C1345" s="4">
        <v>166</v>
      </c>
      <c r="D1345" s="16" t="s">
        <v>695</v>
      </c>
      <c r="E1345" s="18">
        <v>0</v>
      </c>
      <c r="F1345" s="3" t="s">
        <v>88</v>
      </c>
    </row>
    <row r="1346" spans="3:6">
      <c r="C1346" s="4">
        <v>167</v>
      </c>
      <c r="D1346" s="16" t="s">
        <v>696</v>
      </c>
      <c r="E1346" s="18">
        <v>0</v>
      </c>
      <c r="F1346" s="3" t="s">
        <v>88</v>
      </c>
    </row>
    <row r="1347" spans="3:6">
      <c r="C1347" s="4">
        <v>168</v>
      </c>
      <c r="D1347" s="16" t="s">
        <v>232</v>
      </c>
      <c r="E1347" s="18">
        <v>0</v>
      </c>
      <c r="F1347" s="3" t="s">
        <v>88</v>
      </c>
    </row>
    <row r="1348" spans="3:6">
      <c r="C1348" s="4">
        <v>169</v>
      </c>
      <c r="D1348" s="16" t="s">
        <v>697</v>
      </c>
      <c r="E1348" s="18">
        <v>0</v>
      </c>
      <c r="F1348" s="3" t="s">
        <v>88</v>
      </c>
    </row>
    <row r="1349" spans="3:6">
      <c r="C1349" s="4">
        <v>170</v>
      </c>
      <c r="D1349" s="16" t="s">
        <v>698</v>
      </c>
      <c r="E1349" s="18">
        <v>0</v>
      </c>
      <c r="F1349" s="3" t="s">
        <v>88</v>
      </c>
    </row>
    <row r="1350" spans="3:6">
      <c r="C1350" s="4">
        <v>202</v>
      </c>
      <c r="D1350" s="16" t="s">
        <v>699</v>
      </c>
      <c r="E1350" s="18">
        <v>0</v>
      </c>
      <c r="F1350" s="3" t="s">
        <v>88</v>
      </c>
    </row>
    <row r="1351" spans="3:6">
      <c r="C1351" s="4">
        <v>171</v>
      </c>
      <c r="D1351" s="16" t="s">
        <v>700</v>
      </c>
      <c r="E1351" s="18">
        <v>0</v>
      </c>
      <c r="F1351" s="3" t="s">
        <v>88</v>
      </c>
    </row>
    <row r="1352" spans="3:6">
      <c r="C1352" s="4">
        <v>172</v>
      </c>
      <c r="D1352" s="16" t="s">
        <v>233</v>
      </c>
      <c r="E1352" s="18">
        <v>0</v>
      </c>
      <c r="F1352" s="3" t="s">
        <v>88</v>
      </c>
    </row>
    <row r="1353" spans="3:6">
      <c r="C1353" s="4">
        <v>173</v>
      </c>
      <c r="D1353" s="16" t="s">
        <v>234</v>
      </c>
      <c r="E1353" s="18">
        <v>0</v>
      </c>
      <c r="F1353" s="3" t="s">
        <v>88</v>
      </c>
    </row>
    <row r="1354" spans="3:6">
      <c r="C1354" s="4">
        <v>174</v>
      </c>
      <c r="D1354" s="16" t="s">
        <v>235</v>
      </c>
      <c r="E1354" s="18">
        <v>0</v>
      </c>
      <c r="F1354" s="3" t="s">
        <v>88</v>
      </c>
    </row>
    <row r="1355" spans="3:6">
      <c r="C1355" s="4">
        <v>175</v>
      </c>
      <c r="D1355" s="16" t="s">
        <v>701</v>
      </c>
      <c r="E1355" s="18">
        <v>0</v>
      </c>
      <c r="F1355" s="3" t="s">
        <v>88</v>
      </c>
    </row>
    <row r="1356" spans="3:6">
      <c r="C1356" s="4">
        <v>176</v>
      </c>
      <c r="D1356" s="16" t="s">
        <v>236</v>
      </c>
      <c r="E1356" s="18">
        <v>0</v>
      </c>
      <c r="F1356" s="3" t="s">
        <v>88</v>
      </c>
    </row>
    <row r="1357" spans="3:6">
      <c r="C1357" s="4">
        <v>177</v>
      </c>
      <c r="D1357" s="16" t="s">
        <v>702</v>
      </c>
      <c r="E1357" s="18">
        <v>0</v>
      </c>
      <c r="F1357" s="3" t="s">
        <v>88</v>
      </c>
    </row>
    <row r="1358" spans="3:6">
      <c r="C1358" s="4">
        <v>178</v>
      </c>
      <c r="D1358" s="16" t="s">
        <v>703</v>
      </c>
      <c r="E1358" s="18">
        <v>0</v>
      </c>
      <c r="F1358" s="3" t="s">
        <v>88</v>
      </c>
    </row>
    <row r="1359" spans="3:6">
      <c r="C1359" s="4">
        <v>179</v>
      </c>
      <c r="D1359" s="16" t="s">
        <v>704</v>
      </c>
      <c r="E1359" s="18">
        <v>0</v>
      </c>
      <c r="F1359" s="3" t="s">
        <v>88</v>
      </c>
    </row>
    <row r="1360" spans="3:6">
      <c r="C1360" s="4">
        <v>180</v>
      </c>
      <c r="D1360" s="16" t="s">
        <v>237</v>
      </c>
      <c r="E1360" s="18">
        <v>0</v>
      </c>
      <c r="F1360" s="3" t="s">
        <v>88</v>
      </c>
    </row>
    <row r="1361" spans="3:6">
      <c r="C1361" s="4">
        <v>181</v>
      </c>
      <c r="D1361" s="16" t="s">
        <v>705</v>
      </c>
      <c r="E1361" s="18">
        <v>0</v>
      </c>
      <c r="F1361" s="3" t="s">
        <v>88</v>
      </c>
    </row>
    <row r="1362" spans="3:6">
      <c r="C1362" s="4">
        <v>182</v>
      </c>
      <c r="D1362" s="16" t="s">
        <v>706</v>
      </c>
      <c r="E1362" s="18">
        <v>0</v>
      </c>
      <c r="F1362" s="3" t="s">
        <v>88</v>
      </c>
    </row>
    <row r="1363" spans="3:6">
      <c r="C1363" s="4">
        <v>183</v>
      </c>
      <c r="D1363" s="16" t="s">
        <v>238</v>
      </c>
      <c r="E1363" s="18">
        <v>0</v>
      </c>
      <c r="F1363" s="3" t="s">
        <v>88</v>
      </c>
    </row>
    <row r="1364" spans="3:6">
      <c r="C1364" s="4">
        <v>184</v>
      </c>
      <c r="D1364" s="16" t="s">
        <v>239</v>
      </c>
      <c r="E1364" s="18">
        <v>0</v>
      </c>
      <c r="F1364" s="3" t="s">
        <v>88</v>
      </c>
    </row>
    <row r="1365" spans="3:6">
      <c r="C1365" s="4">
        <v>185</v>
      </c>
      <c r="D1365" s="16" t="s">
        <v>707</v>
      </c>
      <c r="E1365" s="18">
        <v>0</v>
      </c>
      <c r="F1365" s="3" t="s">
        <v>88</v>
      </c>
    </row>
    <row r="1366" spans="3:6">
      <c r="C1366" s="4">
        <v>186</v>
      </c>
      <c r="D1366" s="16" t="s">
        <v>240</v>
      </c>
      <c r="E1366" s="18">
        <v>0</v>
      </c>
      <c r="F1366" s="3" t="s">
        <v>88</v>
      </c>
    </row>
    <row r="1367" spans="3:6">
      <c r="C1367" s="4">
        <v>187</v>
      </c>
      <c r="D1367" s="16" t="s">
        <v>241</v>
      </c>
      <c r="E1367" s="18">
        <v>0</v>
      </c>
      <c r="F1367" s="3" t="s">
        <v>88</v>
      </c>
    </row>
    <row r="1368" spans="3:6">
      <c r="C1368" s="4">
        <v>188</v>
      </c>
      <c r="D1368" s="16" t="s">
        <v>242</v>
      </c>
      <c r="E1368" s="18">
        <v>0</v>
      </c>
      <c r="F1368" s="3" t="s">
        <v>88</v>
      </c>
    </row>
    <row r="1369" spans="3:6">
      <c r="C1369" s="4">
        <v>189</v>
      </c>
      <c r="D1369" s="16" t="s">
        <v>708</v>
      </c>
      <c r="E1369" s="18">
        <v>0</v>
      </c>
      <c r="F1369" s="3" t="s">
        <v>88</v>
      </c>
    </row>
    <row r="1370" spans="3:6">
      <c r="C1370" s="4">
        <v>190</v>
      </c>
      <c r="D1370" s="16" t="s">
        <v>243</v>
      </c>
      <c r="E1370" s="18">
        <v>0</v>
      </c>
      <c r="F1370" s="3" t="s">
        <v>88</v>
      </c>
    </row>
    <row r="1371" spans="3:6">
      <c r="C1371" s="4">
        <v>191</v>
      </c>
      <c r="D1371" s="16" t="s">
        <v>709</v>
      </c>
      <c r="E1371" s="18">
        <v>0</v>
      </c>
      <c r="F1371" s="3" t="s">
        <v>88</v>
      </c>
    </row>
    <row r="1372" spans="3:6">
      <c r="C1372" s="4">
        <v>204</v>
      </c>
      <c r="D1372" s="16" t="s">
        <v>244</v>
      </c>
      <c r="E1372" s="18">
        <v>0</v>
      </c>
      <c r="F1372" s="3" t="s">
        <v>88</v>
      </c>
    </row>
    <row r="1373" spans="3:6">
      <c r="C1373" s="4">
        <v>192</v>
      </c>
      <c r="D1373" s="16" t="s">
        <v>710</v>
      </c>
      <c r="E1373" s="18">
        <v>0</v>
      </c>
      <c r="F1373" s="3" t="s">
        <v>88</v>
      </c>
    </row>
    <row r="1374" spans="3:6">
      <c r="C1374" s="4">
        <v>193</v>
      </c>
      <c r="D1374" s="16" t="s">
        <v>711</v>
      </c>
      <c r="E1374" s="18">
        <v>0</v>
      </c>
      <c r="F1374" s="3" t="s">
        <v>88</v>
      </c>
    </row>
    <row r="1375" spans="3:6">
      <c r="C1375" s="4">
        <v>998</v>
      </c>
      <c r="D1375" s="16" t="s">
        <v>245</v>
      </c>
      <c r="E1375" s="18">
        <v>0</v>
      </c>
      <c r="F1375" s="3" t="s">
        <v>88</v>
      </c>
    </row>
    <row r="1376" spans="3:6">
      <c r="C1376" s="7">
        <v>999</v>
      </c>
      <c r="D1376" s="13" t="s">
        <v>712</v>
      </c>
      <c r="E1376" s="20">
        <v>0</v>
      </c>
      <c r="F1376" s="26" t="s">
        <v>88</v>
      </c>
    </row>
    <row r="1377" spans="2:6">
      <c r="C1377" s="6"/>
      <c r="D1377" s="15" t="s">
        <v>19</v>
      </c>
      <c r="E1377" s="14"/>
      <c r="F1377" s="8"/>
    </row>
    <row r="1379" spans="2:6">
      <c r="B1379" s="19" t="str">
        <f xml:space="preserve"> HYPERLINK("#'目次'!B45", "[40]")</f>
        <v>[40]</v>
      </c>
      <c r="C1379" s="2" t="s">
        <v>714</v>
      </c>
    </row>
    <row r="1380" spans="2:6">
      <c r="B1380" s="2" t="s">
        <v>7</v>
      </c>
      <c r="C1380" s="2" t="s">
        <v>1703</v>
      </c>
    </row>
    <row r="1381" spans="2:6">
      <c r="B1381" s="2"/>
      <c r="C1381" s="2"/>
    </row>
    <row r="1382" spans="2:6">
      <c r="E1382" s="11" t="s">
        <v>2</v>
      </c>
      <c r="F1382" s="10" t="s">
        <v>3</v>
      </c>
    </row>
    <row r="1383" spans="2:6">
      <c r="C1383" s="17"/>
      <c r="D1383" s="5" t="s">
        <v>10</v>
      </c>
      <c r="E1383" s="9">
        <v>370</v>
      </c>
      <c r="F1383" s="12">
        <v>100</v>
      </c>
    </row>
    <row r="1384" spans="2:6">
      <c r="C1384" s="4">
        <v>1</v>
      </c>
      <c r="D1384" s="16" t="s">
        <v>570</v>
      </c>
      <c r="E1384" s="18">
        <v>294</v>
      </c>
      <c r="F1384" s="1">
        <v>79.5</v>
      </c>
    </row>
    <row r="1385" spans="2:6">
      <c r="C1385" s="4">
        <v>2</v>
      </c>
      <c r="D1385" s="16" t="s">
        <v>571</v>
      </c>
      <c r="E1385" s="18">
        <v>39</v>
      </c>
      <c r="F1385" s="1">
        <v>10.5</v>
      </c>
    </row>
    <row r="1386" spans="2:6">
      <c r="C1386" s="4">
        <v>3</v>
      </c>
      <c r="D1386" s="16" t="s">
        <v>572</v>
      </c>
      <c r="E1386" s="18">
        <v>3</v>
      </c>
      <c r="F1386" s="1">
        <v>0.8</v>
      </c>
    </row>
    <row r="1387" spans="2:6">
      <c r="C1387" s="4">
        <v>4</v>
      </c>
      <c r="D1387" s="16" t="s">
        <v>573</v>
      </c>
      <c r="E1387" s="18">
        <v>4</v>
      </c>
      <c r="F1387" s="1">
        <v>1.1000000000000001</v>
      </c>
    </row>
    <row r="1388" spans="2:6">
      <c r="C1388" s="4">
        <v>5</v>
      </c>
      <c r="D1388" s="16" t="s">
        <v>574</v>
      </c>
      <c r="E1388" s="18">
        <v>0</v>
      </c>
      <c r="F1388" s="3" t="s">
        <v>88</v>
      </c>
    </row>
    <row r="1389" spans="2:6">
      <c r="C1389" s="4">
        <v>6</v>
      </c>
      <c r="D1389" s="16" t="s">
        <v>575</v>
      </c>
      <c r="E1389" s="18">
        <v>0</v>
      </c>
      <c r="F1389" s="3" t="s">
        <v>88</v>
      </c>
    </row>
    <row r="1390" spans="2:6">
      <c r="C1390" s="4">
        <v>7</v>
      </c>
      <c r="D1390" s="16" t="s">
        <v>576</v>
      </c>
      <c r="E1390" s="18">
        <v>0</v>
      </c>
      <c r="F1390" s="3" t="s">
        <v>88</v>
      </c>
    </row>
    <row r="1391" spans="2:6">
      <c r="C1391" s="4">
        <v>8</v>
      </c>
      <c r="D1391" s="16" t="s">
        <v>577</v>
      </c>
      <c r="E1391" s="18">
        <v>0</v>
      </c>
      <c r="F1391" s="3" t="s">
        <v>88</v>
      </c>
    </row>
    <row r="1392" spans="2:6">
      <c r="C1392" s="4">
        <v>9</v>
      </c>
      <c r="D1392" s="16" t="s">
        <v>578</v>
      </c>
      <c r="E1392" s="18">
        <v>0</v>
      </c>
      <c r="F1392" s="3" t="s">
        <v>88</v>
      </c>
    </row>
    <row r="1393" spans="3:6">
      <c r="C1393" s="4">
        <v>10</v>
      </c>
      <c r="D1393" s="16" t="s">
        <v>579</v>
      </c>
      <c r="E1393" s="18">
        <v>0</v>
      </c>
      <c r="F1393" s="3" t="s">
        <v>88</v>
      </c>
    </row>
    <row r="1394" spans="3:6">
      <c r="C1394" s="4">
        <v>11</v>
      </c>
      <c r="D1394" s="16" t="s">
        <v>580</v>
      </c>
      <c r="E1394" s="18">
        <v>0</v>
      </c>
      <c r="F1394" s="3" t="s">
        <v>88</v>
      </c>
    </row>
    <row r="1395" spans="3:6">
      <c r="C1395" s="4">
        <v>12</v>
      </c>
      <c r="D1395" s="16" t="s">
        <v>581</v>
      </c>
      <c r="E1395" s="18">
        <v>0</v>
      </c>
      <c r="F1395" s="3" t="s">
        <v>88</v>
      </c>
    </row>
    <row r="1396" spans="3:6">
      <c r="C1396" s="4">
        <v>13</v>
      </c>
      <c r="D1396" s="16" t="s">
        <v>582</v>
      </c>
      <c r="E1396" s="18">
        <v>0</v>
      </c>
      <c r="F1396" s="3" t="s">
        <v>88</v>
      </c>
    </row>
    <row r="1397" spans="3:6">
      <c r="C1397" s="4">
        <v>14</v>
      </c>
      <c r="D1397" s="16" t="s">
        <v>583</v>
      </c>
      <c r="E1397" s="18">
        <v>0</v>
      </c>
      <c r="F1397" s="3" t="s">
        <v>88</v>
      </c>
    </row>
    <row r="1398" spans="3:6">
      <c r="C1398" s="4">
        <v>15</v>
      </c>
      <c r="D1398" s="16" t="s">
        <v>584</v>
      </c>
      <c r="E1398" s="18">
        <v>0</v>
      </c>
      <c r="F1398" s="3" t="s">
        <v>88</v>
      </c>
    </row>
    <row r="1399" spans="3:6">
      <c r="C1399" s="4">
        <v>16</v>
      </c>
      <c r="D1399" s="16" t="s">
        <v>585</v>
      </c>
      <c r="E1399" s="18">
        <v>0</v>
      </c>
      <c r="F1399" s="3" t="s">
        <v>88</v>
      </c>
    </row>
    <row r="1400" spans="3:6">
      <c r="C1400" s="4">
        <v>17</v>
      </c>
      <c r="D1400" s="16" t="s">
        <v>586</v>
      </c>
      <c r="E1400" s="18">
        <v>0</v>
      </c>
      <c r="F1400" s="3" t="s">
        <v>88</v>
      </c>
    </row>
    <row r="1401" spans="3:6">
      <c r="C1401" s="4">
        <v>18</v>
      </c>
      <c r="D1401" s="16" t="s">
        <v>587</v>
      </c>
      <c r="E1401" s="18">
        <v>0</v>
      </c>
      <c r="F1401" s="3" t="s">
        <v>88</v>
      </c>
    </row>
    <row r="1402" spans="3:6">
      <c r="C1402" s="4">
        <v>19</v>
      </c>
      <c r="D1402" s="16" t="s">
        <v>588</v>
      </c>
      <c r="E1402" s="18">
        <v>0</v>
      </c>
      <c r="F1402" s="3" t="s">
        <v>88</v>
      </c>
    </row>
    <row r="1403" spans="3:6">
      <c r="C1403" s="4">
        <v>20</v>
      </c>
      <c r="D1403" s="16" t="s">
        <v>589</v>
      </c>
      <c r="E1403" s="18">
        <v>0</v>
      </c>
      <c r="F1403" s="3" t="s">
        <v>88</v>
      </c>
    </row>
    <row r="1404" spans="3:6">
      <c r="C1404" s="4">
        <v>21</v>
      </c>
      <c r="D1404" s="16" t="s">
        <v>590</v>
      </c>
      <c r="E1404" s="18">
        <v>2</v>
      </c>
      <c r="F1404" s="1">
        <v>0.5</v>
      </c>
    </row>
    <row r="1405" spans="3:6">
      <c r="C1405" s="4">
        <v>22</v>
      </c>
      <c r="D1405" s="16" t="s">
        <v>591</v>
      </c>
      <c r="E1405" s="18">
        <v>1</v>
      </c>
      <c r="F1405" s="1">
        <v>0.3</v>
      </c>
    </row>
    <row r="1406" spans="3:6">
      <c r="C1406" s="4">
        <v>23</v>
      </c>
      <c r="D1406" s="16" t="s">
        <v>592</v>
      </c>
      <c r="E1406" s="18">
        <v>0</v>
      </c>
      <c r="F1406" s="3" t="s">
        <v>88</v>
      </c>
    </row>
    <row r="1407" spans="3:6">
      <c r="C1407" s="4">
        <v>24</v>
      </c>
      <c r="D1407" s="16" t="s">
        <v>593</v>
      </c>
      <c r="E1407" s="18">
        <v>0</v>
      </c>
      <c r="F1407" s="3" t="s">
        <v>88</v>
      </c>
    </row>
    <row r="1408" spans="3:6">
      <c r="C1408" s="4">
        <v>25</v>
      </c>
      <c r="D1408" s="16" t="s">
        <v>594</v>
      </c>
      <c r="E1408" s="18">
        <v>1</v>
      </c>
      <c r="F1408" s="1">
        <v>0.3</v>
      </c>
    </row>
    <row r="1409" spans="3:6">
      <c r="C1409" s="4">
        <v>26</v>
      </c>
      <c r="D1409" s="16" t="s">
        <v>595</v>
      </c>
      <c r="E1409" s="18">
        <v>10</v>
      </c>
      <c r="F1409" s="1">
        <v>2.7</v>
      </c>
    </row>
    <row r="1410" spans="3:6">
      <c r="C1410" s="4">
        <v>27</v>
      </c>
      <c r="D1410" s="16" t="s">
        <v>596</v>
      </c>
      <c r="E1410" s="18">
        <v>0</v>
      </c>
      <c r="F1410" s="3" t="s">
        <v>88</v>
      </c>
    </row>
    <row r="1411" spans="3:6">
      <c r="C1411" s="4">
        <v>28</v>
      </c>
      <c r="D1411" s="16" t="s">
        <v>597</v>
      </c>
      <c r="E1411" s="18">
        <v>0</v>
      </c>
      <c r="F1411" s="3" t="s">
        <v>88</v>
      </c>
    </row>
    <row r="1412" spans="3:6">
      <c r="C1412" s="4">
        <v>29</v>
      </c>
      <c r="D1412" s="16" t="s">
        <v>598</v>
      </c>
      <c r="E1412" s="18">
        <v>0</v>
      </c>
      <c r="F1412" s="3" t="s">
        <v>88</v>
      </c>
    </row>
    <row r="1413" spans="3:6">
      <c r="C1413" s="4">
        <v>30</v>
      </c>
      <c r="D1413" s="16" t="s">
        <v>599</v>
      </c>
      <c r="E1413" s="18">
        <v>0</v>
      </c>
      <c r="F1413" s="3" t="s">
        <v>88</v>
      </c>
    </row>
    <row r="1414" spans="3:6">
      <c r="C1414" s="4">
        <v>31</v>
      </c>
      <c r="D1414" s="16" t="s">
        <v>600</v>
      </c>
      <c r="E1414" s="18">
        <v>0</v>
      </c>
      <c r="F1414" s="3" t="s">
        <v>88</v>
      </c>
    </row>
    <row r="1415" spans="3:6">
      <c r="C1415" s="4">
        <v>32</v>
      </c>
      <c r="D1415" s="16" t="s">
        <v>601</v>
      </c>
      <c r="E1415" s="18">
        <v>0</v>
      </c>
      <c r="F1415" s="3" t="s">
        <v>88</v>
      </c>
    </row>
    <row r="1416" spans="3:6">
      <c r="C1416" s="4">
        <v>33</v>
      </c>
      <c r="D1416" s="16" t="s">
        <v>602</v>
      </c>
      <c r="E1416" s="18">
        <v>0</v>
      </c>
      <c r="F1416" s="3" t="s">
        <v>88</v>
      </c>
    </row>
    <row r="1417" spans="3:6">
      <c r="C1417" s="4">
        <v>34</v>
      </c>
      <c r="D1417" s="16" t="s">
        <v>603</v>
      </c>
      <c r="E1417" s="18">
        <v>0</v>
      </c>
      <c r="F1417" s="3" t="s">
        <v>88</v>
      </c>
    </row>
    <row r="1418" spans="3:6">
      <c r="C1418" s="4">
        <v>35</v>
      </c>
      <c r="D1418" s="16" t="s">
        <v>604</v>
      </c>
      <c r="E1418" s="18">
        <v>0</v>
      </c>
      <c r="F1418" s="3" t="s">
        <v>88</v>
      </c>
    </row>
    <row r="1419" spans="3:6">
      <c r="C1419" s="4">
        <v>36</v>
      </c>
      <c r="D1419" s="16" t="s">
        <v>605</v>
      </c>
      <c r="E1419" s="18">
        <v>0</v>
      </c>
      <c r="F1419" s="3" t="s">
        <v>88</v>
      </c>
    </row>
    <row r="1420" spans="3:6">
      <c r="C1420" s="4">
        <v>37</v>
      </c>
      <c r="D1420" s="16" t="s">
        <v>606</v>
      </c>
      <c r="E1420" s="18">
        <v>0</v>
      </c>
      <c r="F1420" s="3" t="s">
        <v>88</v>
      </c>
    </row>
    <row r="1421" spans="3:6">
      <c r="C1421" s="4">
        <v>38</v>
      </c>
      <c r="D1421" s="16" t="s">
        <v>607</v>
      </c>
      <c r="E1421" s="18">
        <v>0</v>
      </c>
      <c r="F1421" s="3" t="s">
        <v>88</v>
      </c>
    </row>
    <row r="1422" spans="3:6">
      <c r="C1422" s="4">
        <v>39</v>
      </c>
      <c r="D1422" s="16" t="s">
        <v>608</v>
      </c>
      <c r="E1422" s="18">
        <v>0</v>
      </c>
      <c r="F1422" s="3" t="s">
        <v>88</v>
      </c>
    </row>
    <row r="1423" spans="3:6">
      <c r="C1423" s="4">
        <v>40</v>
      </c>
      <c r="D1423" s="16" t="s">
        <v>609</v>
      </c>
      <c r="E1423" s="18">
        <v>0</v>
      </c>
      <c r="F1423" s="3" t="s">
        <v>88</v>
      </c>
    </row>
    <row r="1424" spans="3:6">
      <c r="C1424" s="4">
        <v>41</v>
      </c>
      <c r="D1424" s="16" t="s">
        <v>610</v>
      </c>
      <c r="E1424" s="18">
        <v>0</v>
      </c>
      <c r="F1424" s="3" t="s">
        <v>88</v>
      </c>
    </row>
    <row r="1425" spans="3:6">
      <c r="C1425" s="4">
        <v>42</v>
      </c>
      <c r="D1425" s="16" t="s">
        <v>611</v>
      </c>
      <c r="E1425" s="18">
        <v>0</v>
      </c>
      <c r="F1425" s="3" t="s">
        <v>88</v>
      </c>
    </row>
    <row r="1426" spans="3:6">
      <c r="C1426" s="4">
        <v>43</v>
      </c>
      <c r="D1426" s="16" t="s">
        <v>612</v>
      </c>
      <c r="E1426" s="18">
        <v>0</v>
      </c>
      <c r="F1426" s="3" t="s">
        <v>88</v>
      </c>
    </row>
    <row r="1427" spans="3:6">
      <c r="C1427" s="4">
        <v>44</v>
      </c>
      <c r="D1427" s="16" t="s">
        <v>613</v>
      </c>
      <c r="E1427" s="18">
        <v>0</v>
      </c>
      <c r="F1427" s="3" t="s">
        <v>88</v>
      </c>
    </row>
    <row r="1428" spans="3:6">
      <c r="C1428" s="4">
        <v>45</v>
      </c>
      <c r="D1428" s="16" t="s">
        <v>614</v>
      </c>
      <c r="E1428" s="18">
        <v>0</v>
      </c>
      <c r="F1428" s="3" t="s">
        <v>88</v>
      </c>
    </row>
    <row r="1429" spans="3:6">
      <c r="C1429" s="4">
        <v>46</v>
      </c>
      <c r="D1429" s="16" t="s">
        <v>615</v>
      </c>
      <c r="E1429" s="18">
        <v>0</v>
      </c>
      <c r="F1429" s="3" t="s">
        <v>88</v>
      </c>
    </row>
    <row r="1430" spans="3:6">
      <c r="C1430" s="4">
        <v>47</v>
      </c>
      <c r="D1430" s="16" t="s">
        <v>616</v>
      </c>
      <c r="E1430" s="18">
        <v>0</v>
      </c>
      <c r="F1430" s="3" t="s">
        <v>88</v>
      </c>
    </row>
    <row r="1431" spans="3:6">
      <c r="C1431" s="4">
        <v>48</v>
      </c>
      <c r="D1431" s="16" t="s">
        <v>617</v>
      </c>
      <c r="E1431" s="18">
        <v>0</v>
      </c>
      <c r="F1431" s="3" t="s">
        <v>88</v>
      </c>
    </row>
    <row r="1432" spans="3:6">
      <c r="C1432" s="4">
        <v>49</v>
      </c>
      <c r="D1432" s="16" t="s">
        <v>618</v>
      </c>
      <c r="E1432" s="18">
        <v>0</v>
      </c>
      <c r="F1432" s="3" t="s">
        <v>88</v>
      </c>
    </row>
    <row r="1433" spans="3:6">
      <c r="C1433" s="4">
        <v>50</v>
      </c>
      <c r="D1433" s="16" t="s">
        <v>619</v>
      </c>
      <c r="E1433" s="18">
        <v>0</v>
      </c>
      <c r="F1433" s="3" t="s">
        <v>88</v>
      </c>
    </row>
    <row r="1434" spans="3:6">
      <c r="C1434" s="4">
        <v>51</v>
      </c>
      <c r="D1434" s="16" t="s">
        <v>620</v>
      </c>
      <c r="E1434" s="18">
        <v>0</v>
      </c>
      <c r="F1434" s="3" t="s">
        <v>88</v>
      </c>
    </row>
    <row r="1435" spans="3:6">
      <c r="C1435" s="4">
        <v>52</v>
      </c>
      <c r="D1435" s="16" t="s">
        <v>621</v>
      </c>
      <c r="E1435" s="18">
        <v>0</v>
      </c>
      <c r="F1435" s="3" t="s">
        <v>88</v>
      </c>
    </row>
    <row r="1436" spans="3:6">
      <c r="C1436" s="4">
        <v>53</v>
      </c>
      <c r="D1436" s="16" t="s">
        <v>622</v>
      </c>
      <c r="E1436" s="18">
        <v>0</v>
      </c>
      <c r="F1436" s="3" t="s">
        <v>88</v>
      </c>
    </row>
    <row r="1437" spans="3:6">
      <c r="C1437" s="4">
        <v>54</v>
      </c>
      <c r="D1437" s="16" t="s">
        <v>623</v>
      </c>
      <c r="E1437" s="18">
        <v>0</v>
      </c>
      <c r="F1437" s="3" t="s">
        <v>88</v>
      </c>
    </row>
    <row r="1438" spans="3:6">
      <c r="C1438" s="4">
        <v>55</v>
      </c>
      <c r="D1438" s="16" t="s">
        <v>624</v>
      </c>
      <c r="E1438" s="18">
        <v>0</v>
      </c>
      <c r="F1438" s="3" t="s">
        <v>88</v>
      </c>
    </row>
    <row r="1439" spans="3:6">
      <c r="C1439" s="4">
        <v>56</v>
      </c>
      <c r="D1439" s="16" t="s">
        <v>625</v>
      </c>
      <c r="E1439" s="18">
        <v>4</v>
      </c>
      <c r="F1439" s="1">
        <v>1.1000000000000001</v>
      </c>
    </row>
    <row r="1440" spans="3:6">
      <c r="C1440" s="4">
        <v>57</v>
      </c>
      <c r="D1440" s="16" t="s">
        <v>626</v>
      </c>
      <c r="E1440" s="18">
        <v>0</v>
      </c>
      <c r="F1440" s="3" t="s">
        <v>88</v>
      </c>
    </row>
    <row r="1441" spans="3:6">
      <c r="C1441" s="4">
        <v>58</v>
      </c>
      <c r="D1441" s="16" t="s">
        <v>627</v>
      </c>
      <c r="E1441" s="18">
        <v>0</v>
      </c>
      <c r="F1441" s="3" t="s">
        <v>88</v>
      </c>
    </row>
    <row r="1442" spans="3:6">
      <c r="C1442" s="4">
        <v>59</v>
      </c>
      <c r="D1442" s="16" t="s">
        <v>628</v>
      </c>
      <c r="E1442" s="18">
        <v>0</v>
      </c>
      <c r="F1442" s="3" t="s">
        <v>88</v>
      </c>
    </row>
    <row r="1443" spans="3:6">
      <c r="C1443" s="4">
        <v>60</v>
      </c>
      <c r="D1443" s="16" t="s">
        <v>629</v>
      </c>
      <c r="E1443" s="18">
        <v>0</v>
      </c>
      <c r="F1443" s="3" t="s">
        <v>88</v>
      </c>
    </row>
    <row r="1444" spans="3:6">
      <c r="C1444" s="4">
        <v>61</v>
      </c>
      <c r="D1444" s="16" t="s">
        <v>630</v>
      </c>
      <c r="E1444" s="18">
        <v>0</v>
      </c>
      <c r="F1444" s="3" t="s">
        <v>88</v>
      </c>
    </row>
    <row r="1445" spans="3:6">
      <c r="C1445" s="4">
        <v>62</v>
      </c>
      <c r="D1445" s="16" t="s">
        <v>631</v>
      </c>
      <c r="E1445" s="18">
        <v>0</v>
      </c>
      <c r="F1445" s="3" t="s">
        <v>88</v>
      </c>
    </row>
    <row r="1446" spans="3:6">
      <c r="C1446" s="4">
        <v>63</v>
      </c>
      <c r="D1446" s="16" t="s">
        <v>632</v>
      </c>
      <c r="E1446" s="18">
        <v>0</v>
      </c>
      <c r="F1446" s="3" t="s">
        <v>88</v>
      </c>
    </row>
    <row r="1447" spans="3:6">
      <c r="C1447" s="4">
        <v>64</v>
      </c>
      <c r="D1447" s="16" t="s">
        <v>633</v>
      </c>
      <c r="E1447" s="18">
        <v>0</v>
      </c>
      <c r="F1447" s="3" t="s">
        <v>88</v>
      </c>
    </row>
    <row r="1448" spans="3:6">
      <c r="C1448" s="4">
        <v>65</v>
      </c>
      <c r="D1448" s="16" t="s">
        <v>634</v>
      </c>
      <c r="E1448" s="18">
        <v>0</v>
      </c>
      <c r="F1448" s="3" t="s">
        <v>88</v>
      </c>
    </row>
    <row r="1449" spans="3:6">
      <c r="C1449" s="4">
        <v>66</v>
      </c>
      <c r="D1449" s="16" t="s">
        <v>635</v>
      </c>
      <c r="E1449" s="18">
        <v>0</v>
      </c>
      <c r="F1449" s="3" t="s">
        <v>88</v>
      </c>
    </row>
    <row r="1450" spans="3:6">
      <c r="C1450" s="4">
        <v>67</v>
      </c>
      <c r="D1450" s="16" t="s">
        <v>636</v>
      </c>
      <c r="E1450" s="18">
        <v>0</v>
      </c>
      <c r="F1450" s="3" t="s">
        <v>88</v>
      </c>
    </row>
    <row r="1451" spans="3:6">
      <c r="C1451" s="4">
        <v>68</v>
      </c>
      <c r="D1451" s="16" t="s">
        <v>637</v>
      </c>
      <c r="E1451" s="18">
        <v>0</v>
      </c>
      <c r="F1451" s="3" t="s">
        <v>88</v>
      </c>
    </row>
    <row r="1452" spans="3:6">
      <c r="C1452" s="4">
        <v>69</v>
      </c>
      <c r="D1452" s="16" t="s">
        <v>638</v>
      </c>
      <c r="E1452" s="18">
        <v>0</v>
      </c>
      <c r="F1452" s="3" t="s">
        <v>88</v>
      </c>
    </row>
    <row r="1453" spans="3:6">
      <c r="C1453" s="4">
        <v>70</v>
      </c>
      <c r="D1453" s="16" t="s">
        <v>639</v>
      </c>
      <c r="E1453" s="18">
        <v>0</v>
      </c>
      <c r="F1453" s="3" t="s">
        <v>88</v>
      </c>
    </row>
    <row r="1454" spans="3:6">
      <c r="C1454" s="4">
        <v>71</v>
      </c>
      <c r="D1454" s="16" t="s">
        <v>640</v>
      </c>
      <c r="E1454" s="18">
        <v>2</v>
      </c>
      <c r="F1454" s="1">
        <v>0.5</v>
      </c>
    </row>
    <row r="1455" spans="3:6">
      <c r="C1455" s="4">
        <v>72</v>
      </c>
      <c r="D1455" s="16" t="s">
        <v>641</v>
      </c>
      <c r="E1455" s="18">
        <v>0</v>
      </c>
      <c r="F1455" s="3" t="s">
        <v>88</v>
      </c>
    </row>
    <row r="1456" spans="3:6">
      <c r="C1456" s="4">
        <v>73</v>
      </c>
      <c r="D1456" s="16" t="s">
        <v>642</v>
      </c>
      <c r="E1456" s="18">
        <v>1</v>
      </c>
      <c r="F1456" s="1">
        <v>0.3</v>
      </c>
    </row>
    <row r="1457" spans="2:6">
      <c r="C1457" s="4">
        <v>74</v>
      </c>
      <c r="D1457" s="16" t="s">
        <v>643</v>
      </c>
      <c r="E1457" s="18">
        <v>1</v>
      </c>
      <c r="F1457" s="1">
        <v>0.3</v>
      </c>
    </row>
    <row r="1458" spans="2:6">
      <c r="C1458" s="4">
        <v>75</v>
      </c>
      <c r="D1458" s="16" t="s">
        <v>644</v>
      </c>
      <c r="E1458" s="18">
        <v>0</v>
      </c>
      <c r="F1458" s="3" t="s">
        <v>88</v>
      </c>
    </row>
    <row r="1459" spans="2:6">
      <c r="C1459" s="4">
        <v>76</v>
      </c>
      <c r="D1459" s="16" t="s">
        <v>645</v>
      </c>
      <c r="E1459" s="18">
        <v>0</v>
      </c>
      <c r="F1459" s="3" t="s">
        <v>88</v>
      </c>
    </row>
    <row r="1460" spans="2:6">
      <c r="C1460" s="4">
        <v>77</v>
      </c>
      <c r="D1460" s="16" t="s">
        <v>646</v>
      </c>
      <c r="E1460" s="18">
        <v>0</v>
      </c>
      <c r="F1460" s="3" t="s">
        <v>88</v>
      </c>
    </row>
    <row r="1461" spans="2:6">
      <c r="C1461" s="4">
        <v>78</v>
      </c>
      <c r="D1461" s="16" t="s">
        <v>647</v>
      </c>
      <c r="E1461" s="18">
        <v>0</v>
      </c>
      <c r="F1461" s="3" t="s">
        <v>88</v>
      </c>
    </row>
    <row r="1462" spans="2:6">
      <c r="C1462" s="4">
        <v>79</v>
      </c>
      <c r="D1462" s="16" t="s">
        <v>94</v>
      </c>
      <c r="E1462" s="18">
        <v>6</v>
      </c>
      <c r="F1462" s="1">
        <v>1.6</v>
      </c>
    </row>
    <row r="1463" spans="2:6">
      <c r="C1463" s="7">
        <v>80</v>
      </c>
      <c r="D1463" s="13" t="s">
        <v>95</v>
      </c>
      <c r="E1463" s="20">
        <v>2</v>
      </c>
      <c r="F1463" s="21">
        <v>0.5</v>
      </c>
    </row>
    <row r="1464" spans="2:6">
      <c r="C1464" s="6"/>
      <c r="D1464" s="15" t="s">
        <v>19</v>
      </c>
      <c r="E1464" s="34"/>
      <c r="F1464" s="35"/>
    </row>
    <row r="1466" spans="2:6">
      <c r="B1466" s="19" t="str">
        <f xml:space="preserve"> HYPERLINK("#'目次'!B46", "[41]")</f>
        <v>[41]</v>
      </c>
      <c r="C1466" s="2" t="s">
        <v>716</v>
      </c>
    </row>
    <row r="1467" spans="2:6">
      <c r="B1467" s="2" t="s">
        <v>7</v>
      </c>
      <c r="C1467" s="2" t="s">
        <v>1703</v>
      </c>
    </row>
    <row r="1468" spans="2:6">
      <c r="B1468" s="2"/>
      <c r="C1468" s="2"/>
    </row>
    <row r="1469" spans="2:6">
      <c r="E1469" s="11" t="s">
        <v>2</v>
      </c>
      <c r="F1469" s="10" t="s">
        <v>3</v>
      </c>
    </row>
    <row r="1470" spans="2:6">
      <c r="C1470" s="17"/>
      <c r="D1470" s="5" t="s">
        <v>10</v>
      </c>
      <c r="E1470" s="9">
        <v>370</v>
      </c>
      <c r="F1470" s="12">
        <v>100</v>
      </c>
    </row>
    <row r="1471" spans="2:6">
      <c r="C1471" s="4">
        <v>1</v>
      </c>
      <c r="D1471" s="16" t="s">
        <v>717</v>
      </c>
      <c r="E1471" s="18">
        <v>353</v>
      </c>
      <c r="F1471" s="1">
        <v>95.4</v>
      </c>
    </row>
    <row r="1472" spans="2:6">
      <c r="C1472" s="4">
        <v>2</v>
      </c>
      <c r="D1472" s="16" t="s">
        <v>718</v>
      </c>
      <c r="E1472" s="18">
        <v>7</v>
      </c>
      <c r="F1472" s="1">
        <v>1.9</v>
      </c>
    </row>
    <row r="1473" spans="2:6">
      <c r="C1473" s="4">
        <v>3</v>
      </c>
      <c r="D1473" s="16" t="s">
        <v>94</v>
      </c>
      <c r="E1473" s="18">
        <v>4</v>
      </c>
      <c r="F1473" s="1">
        <v>1.1000000000000001</v>
      </c>
    </row>
    <row r="1474" spans="2:6">
      <c r="C1474" s="4">
        <v>4</v>
      </c>
      <c r="D1474" s="16" t="s">
        <v>516</v>
      </c>
      <c r="E1474" s="18">
        <v>3</v>
      </c>
      <c r="F1474" s="1">
        <v>0.8</v>
      </c>
    </row>
    <row r="1475" spans="2:6">
      <c r="C1475" s="7">
        <v>5</v>
      </c>
      <c r="D1475" s="13" t="s">
        <v>95</v>
      </c>
      <c r="E1475" s="20">
        <v>3</v>
      </c>
      <c r="F1475" s="21">
        <v>0.8</v>
      </c>
    </row>
    <row r="1476" spans="2:6">
      <c r="C1476" s="6"/>
      <c r="D1476" s="15" t="s">
        <v>19</v>
      </c>
      <c r="E1476" s="34"/>
      <c r="F1476" s="34"/>
    </row>
    <row r="1478" spans="2:6">
      <c r="B1478" s="19" t="str">
        <f xml:space="preserve"> HYPERLINK("#'目次'!B47", "[42]")</f>
        <v>[42]</v>
      </c>
      <c r="C1478" s="2" t="s">
        <v>720</v>
      </c>
    </row>
    <row r="1479" spans="2:6">
      <c r="B1479" s="2" t="s">
        <v>7</v>
      </c>
      <c r="C1479" s="2" t="s">
        <v>1703</v>
      </c>
    </row>
    <row r="1480" spans="2:6">
      <c r="B1480" s="2"/>
      <c r="C1480" s="2"/>
    </row>
    <row r="1481" spans="2:6">
      <c r="E1481" s="11" t="s">
        <v>2</v>
      </c>
      <c r="F1481" s="10" t="s">
        <v>3</v>
      </c>
    </row>
    <row r="1482" spans="2:6">
      <c r="C1482" s="17"/>
      <c r="D1482" s="5" t="s">
        <v>10</v>
      </c>
      <c r="E1482" s="9">
        <v>370</v>
      </c>
      <c r="F1482" s="12">
        <v>100</v>
      </c>
    </row>
    <row r="1483" spans="2:6">
      <c r="C1483" s="4">
        <v>1</v>
      </c>
      <c r="D1483" s="16" t="s">
        <v>721</v>
      </c>
      <c r="E1483" s="18">
        <v>334</v>
      </c>
      <c r="F1483" s="1">
        <v>90.3</v>
      </c>
    </row>
    <row r="1484" spans="2:6">
      <c r="C1484" s="4">
        <v>2</v>
      </c>
      <c r="D1484" s="16" t="s">
        <v>722</v>
      </c>
      <c r="E1484" s="18">
        <v>117</v>
      </c>
      <c r="F1484" s="1">
        <v>31.6</v>
      </c>
    </row>
    <row r="1485" spans="2:6">
      <c r="C1485" s="4">
        <v>3</v>
      </c>
      <c r="D1485" s="16" t="s">
        <v>723</v>
      </c>
      <c r="E1485" s="18">
        <v>7</v>
      </c>
      <c r="F1485" s="1">
        <v>1.9</v>
      </c>
    </row>
    <row r="1486" spans="2:6">
      <c r="C1486" s="4">
        <v>4</v>
      </c>
      <c r="D1486" s="16" t="s">
        <v>516</v>
      </c>
      <c r="E1486" s="18">
        <v>2</v>
      </c>
      <c r="F1486" s="1">
        <v>0.5</v>
      </c>
    </row>
    <row r="1487" spans="2:6">
      <c r="C1487" s="7">
        <v>5</v>
      </c>
      <c r="D1487" s="13" t="s">
        <v>95</v>
      </c>
      <c r="E1487" s="20">
        <v>3</v>
      </c>
      <c r="F1487" s="21">
        <v>0.8</v>
      </c>
    </row>
    <row r="1488" spans="2:6">
      <c r="C1488" s="6"/>
      <c r="D1488" s="15" t="s">
        <v>19</v>
      </c>
      <c r="E1488" s="34"/>
      <c r="F1488" s="34"/>
    </row>
    <row r="1490" spans="2:6">
      <c r="B1490" s="19" t="str">
        <f xml:space="preserve"> HYPERLINK("#'目次'!B48", "[43]")</f>
        <v>[43]</v>
      </c>
      <c r="C1490" s="2" t="s">
        <v>725</v>
      </c>
    </row>
    <row r="1491" spans="2:6">
      <c r="B1491" s="2" t="s">
        <v>7</v>
      </c>
      <c r="C1491" s="2" t="s">
        <v>532</v>
      </c>
    </row>
    <row r="1492" spans="2:6">
      <c r="B1492" s="2"/>
      <c r="C1492" s="2"/>
    </row>
    <row r="1493" spans="2:6">
      <c r="E1493" s="11" t="s">
        <v>2</v>
      </c>
      <c r="F1493" s="10" t="s">
        <v>3</v>
      </c>
    </row>
    <row r="1494" spans="2:6">
      <c r="C1494" s="17"/>
      <c r="D1494" s="5" t="s">
        <v>10</v>
      </c>
      <c r="E1494" s="9">
        <v>444</v>
      </c>
      <c r="F1494" s="12">
        <v>100</v>
      </c>
    </row>
    <row r="1495" spans="2:6">
      <c r="C1495" s="4">
        <v>1</v>
      </c>
      <c r="D1495" s="16" t="s">
        <v>726</v>
      </c>
      <c r="E1495" s="18">
        <v>5</v>
      </c>
      <c r="F1495" s="1">
        <v>1.1000000000000001</v>
      </c>
    </row>
    <row r="1496" spans="2:6">
      <c r="C1496" s="4">
        <v>2</v>
      </c>
      <c r="D1496" s="16" t="s">
        <v>319</v>
      </c>
      <c r="E1496" s="18">
        <v>1</v>
      </c>
      <c r="F1496" s="1">
        <v>0.2</v>
      </c>
    </row>
    <row r="1497" spans="2:6">
      <c r="C1497" s="4">
        <v>3</v>
      </c>
      <c r="D1497" s="16" t="s">
        <v>320</v>
      </c>
      <c r="E1497" s="18">
        <v>23</v>
      </c>
      <c r="F1497" s="1">
        <v>5.2</v>
      </c>
    </row>
    <row r="1498" spans="2:6">
      <c r="C1498" s="4">
        <v>4</v>
      </c>
      <c r="D1498" s="16" t="s">
        <v>321</v>
      </c>
      <c r="E1498" s="18">
        <v>98</v>
      </c>
      <c r="F1498" s="1">
        <v>22.1</v>
      </c>
    </row>
    <row r="1499" spans="2:6">
      <c r="C1499" s="4">
        <v>5</v>
      </c>
      <c r="D1499" s="16" t="s">
        <v>322</v>
      </c>
      <c r="E1499" s="18">
        <v>182</v>
      </c>
      <c r="F1499" s="1">
        <v>41</v>
      </c>
    </row>
    <row r="1500" spans="2:6">
      <c r="C1500" s="4">
        <v>6</v>
      </c>
      <c r="D1500" s="16" t="s">
        <v>323</v>
      </c>
      <c r="E1500" s="18">
        <v>101</v>
      </c>
      <c r="F1500" s="1">
        <v>22.7</v>
      </c>
    </row>
    <row r="1501" spans="2:6">
      <c r="C1501" s="4">
        <v>7</v>
      </c>
      <c r="D1501" s="16" t="s">
        <v>324</v>
      </c>
      <c r="E1501" s="18">
        <v>15</v>
      </c>
      <c r="F1501" s="1">
        <v>3.4</v>
      </c>
    </row>
    <row r="1502" spans="2:6">
      <c r="C1502" s="4">
        <v>8</v>
      </c>
      <c r="D1502" s="16" t="s">
        <v>95</v>
      </c>
      <c r="E1502" s="18">
        <v>19</v>
      </c>
      <c r="F1502" s="1">
        <v>4.3</v>
      </c>
    </row>
    <row r="1503" spans="2:6">
      <c r="C1503" s="4"/>
      <c r="D1503" s="16" t="s">
        <v>327</v>
      </c>
      <c r="E1503" s="25" t="s">
        <v>88</v>
      </c>
      <c r="F1503" s="22">
        <v>3.9</v>
      </c>
    </row>
    <row r="1504" spans="2:6">
      <c r="C1504" s="7"/>
      <c r="D1504" s="13" t="s">
        <v>260</v>
      </c>
      <c r="E1504" s="23" t="s">
        <v>88</v>
      </c>
      <c r="F1504" s="24">
        <v>1</v>
      </c>
    </row>
    <row r="1505" spans="2:6">
      <c r="C1505" s="6"/>
      <c r="D1505" s="15" t="s">
        <v>19</v>
      </c>
      <c r="E1505" s="34"/>
      <c r="F1505" s="35"/>
    </row>
    <row r="1507" spans="2:6">
      <c r="B1507" s="19" t="str">
        <f xml:space="preserve"> HYPERLINK("#'目次'!B49", "[44]")</f>
        <v>[44]</v>
      </c>
      <c r="C1507" s="2" t="s">
        <v>728</v>
      </c>
    </row>
    <row r="1508" spans="2:6">
      <c r="B1508" s="2" t="s">
        <v>7</v>
      </c>
      <c r="C1508" s="2" t="s">
        <v>532</v>
      </c>
    </row>
    <row r="1509" spans="2:6">
      <c r="B1509" s="2"/>
      <c r="C1509" s="2"/>
    </row>
    <row r="1510" spans="2:6">
      <c r="E1510" s="11" t="s">
        <v>2</v>
      </c>
      <c r="F1510" s="10" t="s">
        <v>3</v>
      </c>
    </row>
    <row r="1511" spans="2:6">
      <c r="C1511" s="17"/>
      <c r="D1511" s="5" t="s">
        <v>10</v>
      </c>
      <c r="E1511" s="9">
        <v>444</v>
      </c>
      <c r="F1511" s="12">
        <v>100</v>
      </c>
    </row>
    <row r="1512" spans="2:6">
      <c r="C1512" s="4">
        <v>1</v>
      </c>
      <c r="D1512" s="16" t="s">
        <v>726</v>
      </c>
      <c r="E1512" s="18">
        <v>85</v>
      </c>
      <c r="F1512" s="1">
        <v>19.100000000000001</v>
      </c>
    </row>
    <row r="1513" spans="2:6">
      <c r="C1513" s="4">
        <v>2</v>
      </c>
      <c r="D1513" s="16" t="s">
        <v>1706</v>
      </c>
      <c r="E1513" s="18">
        <v>285</v>
      </c>
      <c r="F1513" s="1">
        <v>64.2</v>
      </c>
    </row>
    <row r="1514" spans="2:6">
      <c r="C1514" s="4">
        <v>3</v>
      </c>
      <c r="D1514" s="16" t="s">
        <v>320</v>
      </c>
      <c r="E1514" s="18">
        <v>50</v>
      </c>
      <c r="F1514" s="1">
        <v>11.3</v>
      </c>
    </row>
    <row r="1515" spans="2:6">
      <c r="C1515" s="4">
        <v>4</v>
      </c>
      <c r="D1515" s="16" t="s">
        <v>321</v>
      </c>
      <c r="E1515" s="18">
        <v>0</v>
      </c>
      <c r="F1515" s="3" t="s">
        <v>88</v>
      </c>
    </row>
    <row r="1516" spans="2:6">
      <c r="C1516" s="4">
        <v>5</v>
      </c>
      <c r="D1516" s="16" t="s">
        <v>322</v>
      </c>
      <c r="E1516" s="18">
        <v>0</v>
      </c>
      <c r="F1516" s="3" t="s">
        <v>88</v>
      </c>
    </row>
    <row r="1517" spans="2:6">
      <c r="C1517" s="4">
        <v>6</v>
      </c>
      <c r="D1517" s="16" t="s">
        <v>323</v>
      </c>
      <c r="E1517" s="18">
        <v>0</v>
      </c>
      <c r="F1517" s="3" t="s">
        <v>88</v>
      </c>
    </row>
    <row r="1518" spans="2:6">
      <c r="C1518" s="4">
        <v>7</v>
      </c>
      <c r="D1518" s="16" t="s">
        <v>324</v>
      </c>
      <c r="E1518" s="18">
        <v>0</v>
      </c>
      <c r="F1518" s="3" t="s">
        <v>88</v>
      </c>
    </row>
    <row r="1519" spans="2:6">
      <c r="C1519" s="4">
        <v>8</v>
      </c>
      <c r="D1519" s="16" t="s">
        <v>95</v>
      </c>
      <c r="E1519" s="18">
        <v>24</v>
      </c>
      <c r="F1519" s="1">
        <v>5.4</v>
      </c>
    </row>
    <row r="1520" spans="2:6">
      <c r="C1520" s="4"/>
      <c r="D1520" s="16" t="s">
        <v>327</v>
      </c>
      <c r="E1520" s="25" t="s">
        <v>88</v>
      </c>
      <c r="F1520" s="22">
        <v>0.9</v>
      </c>
    </row>
    <row r="1521" spans="2:8">
      <c r="C1521" s="7"/>
      <c r="D1521" s="13" t="s">
        <v>260</v>
      </c>
      <c r="E1521" s="23" t="s">
        <v>88</v>
      </c>
      <c r="F1521" s="24">
        <v>0.6</v>
      </c>
    </row>
    <row r="1522" spans="2:8">
      <c r="C1522" s="6"/>
      <c r="D1522" s="15" t="s">
        <v>19</v>
      </c>
      <c r="E1522" s="34"/>
      <c r="F1522" s="35"/>
    </row>
    <row r="1524" spans="2:8">
      <c r="B1524" s="19" t="str">
        <f xml:space="preserve"> HYPERLINK("#'目次'!B50", "[45]")</f>
        <v>[45]</v>
      </c>
      <c r="C1524" s="2" t="s">
        <v>730</v>
      </c>
    </row>
    <row r="1525" spans="2:8">
      <c r="B1525" s="2" t="s">
        <v>7</v>
      </c>
      <c r="C1525" s="2" t="s">
        <v>532</v>
      </c>
    </row>
    <row r="1526" spans="2:8">
      <c r="B1526" s="2"/>
      <c r="C1526" s="2"/>
    </row>
    <row r="1527" spans="2:8">
      <c r="E1527" s="11" t="s">
        <v>2</v>
      </c>
      <c r="F1527" s="10" t="s">
        <v>3</v>
      </c>
    </row>
    <row r="1528" spans="2:8">
      <c r="C1528" s="17"/>
      <c r="D1528" s="5" t="s">
        <v>10</v>
      </c>
      <c r="E1528" s="9">
        <v>444</v>
      </c>
      <c r="F1528" s="12">
        <v>100</v>
      </c>
    </row>
    <row r="1529" spans="2:8">
      <c r="C1529" s="4">
        <v>1</v>
      </c>
      <c r="D1529" s="16" t="s">
        <v>559</v>
      </c>
      <c r="E1529" s="18">
        <v>6</v>
      </c>
      <c r="F1529" s="1">
        <v>1.4</v>
      </c>
      <c r="G1529" s="36"/>
      <c r="H1529" s="36"/>
    </row>
    <row r="1530" spans="2:8">
      <c r="C1530" s="4">
        <v>2</v>
      </c>
      <c r="D1530" s="16" t="s">
        <v>560</v>
      </c>
      <c r="E1530" s="18">
        <v>65</v>
      </c>
      <c r="F1530" s="1">
        <v>14.6</v>
      </c>
      <c r="G1530" s="36"/>
      <c r="H1530" s="36"/>
    </row>
    <row r="1531" spans="2:8">
      <c r="C1531" s="4">
        <v>3</v>
      </c>
      <c r="D1531" s="16" t="s">
        <v>561</v>
      </c>
      <c r="E1531" s="18">
        <v>253</v>
      </c>
      <c r="F1531" s="1">
        <v>57</v>
      </c>
      <c r="G1531" s="36"/>
      <c r="H1531" s="36"/>
    </row>
    <row r="1532" spans="2:8">
      <c r="C1532" s="4">
        <v>4</v>
      </c>
      <c r="D1532" s="16" t="s">
        <v>562</v>
      </c>
      <c r="E1532" s="18">
        <v>82</v>
      </c>
      <c r="F1532" s="1">
        <v>18.5</v>
      </c>
      <c r="G1532" s="36"/>
      <c r="H1532" s="36"/>
    </row>
    <row r="1533" spans="2:8">
      <c r="C1533" s="4">
        <v>5</v>
      </c>
      <c r="D1533" s="16" t="s">
        <v>563</v>
      </c>
      <c r="E1533" s="18">
        <v>12</v>
      </c>
      <c r="F1533" s="1">
        <v>2.7</v>
      </c>
      <c r="G1533" s="36"/>
      <c r="H1533" s="36"/>
    </row>
    <row r="1534" spans="2:8">
      <c r="C1534" s="4">
        <v>6</v>
      </c>
      <c r="D1534" s="16" t="s">
        <v>564</v>
      </c>
      <c r="E1534" s="18">
        <v>3</v>
      </c>
      <c r="F1534" s="1">
        <v>0.7</v>
      </c>
      <c r="G1534" s="36"/>
      <c r="H1534" s="36"/>
    </row>
    <row r="1535" spans="2:8">
      <c r="C1535" s="4">
        <v>7</v>
      </c>
      <c r="D1535" s="16" t="s">
        <v>565</v>
      </c>
      <c r="E1535" s="18">
        <v>0</v>
      </c>
      <c r="F1535" s="3" t="s">
        <v>88</v>
      </c>
      <c r="G1535" s="36"/>
      <c r="H1535" s="36"/>
    </row>
    <row r="1536" spans="2:8">
      <c r="C1536" s="4">
        <v>8</v>
      </c>
      <c r="D1536" s="16" t="s">
        <v>566</v>
      </c>
      <c r="E1536" s="18">
        <v>2</v>
      </c>
      <c r="F1536" s="1">
        <v>0.5</v>
      </c>
      <c r="G1536" s="36"/>
      <c r="H1536" s="36"/>
    </row>
    <row r="1537" spans="2:8">
      <c r="C1537" s="4">
        <v>9</v>
      </c>
      <c r="D1537" s="16" t="s">
        <v>95</v>
      </c>
      <c r="E1537" s="18">
        <v>21</v>
      </c>
      <c r="F1537" s="1">
        <v>4.7</v>
      </c>
      <c r="G1537" s="36"/>
      <c r="H1537" s="36"/>
    </row>
    <row r="1538" spans="2:8">
      <c r="C1538" s="4"/>
      <c r="D1538" s="16" t="s">
        <v>567</v>
      </c>
      <c r="E1538" s="25" t="s">
        <v>88</v>
      </c>
      <c r="F1538" s="22">
        <v>2.1</v>
      </c>
    </row>
    <row r="1539" spans="2:8">
      <c r="C1539" s="7"/>
      <c r="D1539" s="13" t="s">
        <v>260</v>
      </c>
      <c r="E1539" s="23" t="s">
        <v>88</v>
      </c>
      <c r="F1539" s="24">
        <v>0.9</v>
      </c>
    </row>
    <row r="1540" spans="2:8">
      <c r="C1540" s="6"/>
      <c r="D1540" s="15" t="s">
        <v>19</v>
      </c>
      <c r="E1540" s="34"/>
      <c r="F1540" s="35"/>
    </row>
    <row r="1542" spans="2:8">
      <c r="B1542" s="19" t="str">
        <f xml:space="preserve"> HYPERLINK("#'目次'!B51", "[46]")</f>
        <v>[46]</v>
      </c>
      <c r="C1542" s="2" t="s">
        <v>732</v>
      </c>
    </row>
    <row r="1543" spans="2:8">
      <c r="B1543" s="2" t="s">
        <v>7</v>
      </c>
      <c r="C1543" s="2" t="s">
        <v>532</v>
      </c>
    </row>
    <row r="1544" spans="2:8">
      <c r="B1544" s="2"/>
      <c r="C1544" s="2"/>
    </row>
    <row r="1545" spans="2:8">
      <c r="E1545" s="11" t="s">
        <v>2</v>
      </c>
      <c r="F1545" s="10" t="s">
        <v>3</v>
      </c>
    </row>
    <row r="1546" spans="2:8">
      <c r="C1546" s="17"/>
      <c r="D1546" s="5" t="s">
        <v>10</v>
      </c>
      <c r="E1546" s="9">
        <v>444</v>
      </c>
      <c r="F1546" s="12">
        <v>100</v>
      </c>
    </row>
    <row r="1547" spans="2:8">
      <c r="C1547" s="4">
        <v>1</v>
      </c>
      <c r="D1547" s="16" t="s">
        <v>559</v>
      </c>
      <c r="E1547" s="18">
        <v>75</v>
      </c>
      <c r="F1547" s="1">
        <v>16.899999999999999</v>
      </c>
      <c r="G1547" s="36"/>
    </row>
    <row r="1548" spans="2:8">
      <c r="C1548" s="4">
        <v>2</v>
      </c>
      <c r="D1548" s="16" t="s">
        <v>560</v>
      </c>
      <c r="E1548" s="18">
        <v>10</v>
      </c>
      <c r="F1548" s="1">
        <v>2.2999999999999998</v>
      </c>
      <c r="G1548" s="36"/>
    </row>
    <row r="1549" spans="2:8">
      <c r="C1549" s="4">
        <v>3</v>
      </c>
      <c r="D1549" s="16" t="s">
        <v>561</v>
      </c>
      <c r="E1549" s="18">
        <v>80</v>
      </c>
      <c r="F1549" s="1">
        <v>18</v>
      </c>
      <c r="G1549" s="36"/>
    </row>
    <row r="1550" spans="2:8">
      <c r="C1550" s="4">
        <v>4</v>
      </c>
      <c r="D1550" s="16" t="s">
        <v>562</v>
      </c>
      <c r="E1550" s="18">
        <v>148</v>
      </c>
      <c r="F1550" s="1">
        <v>33.299999999999997</v>
      </c>
      <c r="G1550" s="36"/>
    </row>
    <row r="1551" spans="2:8">
      <c r="C1551" s="4">
        <v>5</v>
      </c>
      <c r="D1551" s="16" t="s">
        <v>563</v>
      </c>
      <c r="E1551" s="18">
        <v>57</v>
      </c>
      <c r="F1551" s="1">
        <v>12.8</v>
      </c>
      <c r="G1551" s="36"/>
    </row>
    <row r="1552" spans="2:8">
      <c r="C1552" s="4">
        <v>6</v>
      </c>
      <c r="D1552" s="16" t="s">
        <v>564</v>
      </c>
      <c r="E1552" s="18">
        <v>27</v>
      </c>
      <c r="F1552" s="1">
        <v>6.1</v>
      </c>
      <c r="G1552" s="36"/>
    </row>
    <row r="1553" spans="2:10">
      <c r="C1553" s="4">
        <v>7</v>
      </c>
      <c r="D1553" s="16" t="s">
        <v>565</v>
      </c>
      <c r="E1553" s="18">
        <v>8</v>
      </c>
      <c r="F1553" s="1">
        <v>1.8</v>
      </c>
      <c r="G1553" s="36"/>
    </row>
    <row r="1554" spans="2:10">
      <c r="C1554" s="4">
        <v>8</v>
      </c>
      <c r="D1554" s="16" t="s">
        <v>566</v>
      </c>
      <c r="E1554" s="18">
        <v>13</v>
      </c>
      <c r="F1554" s="1">
        <v>2.9</v>
      </c>
      <c r="G1554" s="36"/>
    </row>
    <row r="1555" spans="2:10">
      <c r="C1555" s="4">
        <v>9</v>
      </c>
      <c r="D1555" s="16" t="s">
        <v>95</v>
      </c>
      <c r="E1555" s="18">
        <v>26</v>
      </c>
      <c r="F1555" s="1">
        <v>5.9</v>
      </c>
      <c r="G1555" s="36"/>
    </row>
    <row r="1556" spans="2:10">
      <c r="C1556" s="4"/>
      <c r="D1556" s="16" t="s">
        <v>567</v>
      </c>
      <c r="E1556" s="25" t="s">
        <v>88</v>
      </c>
      <c r="F1556" s="22">
        <v>2.7</v>
      </c>
    </row>
    <row r="1557" spans="2:10">
      <c r="C1557" s="7"/>
      <c r="D1557" s="13" t="s">
        <v>260</v>
      </c>
      <c r="E1557" s="23" t="s">
        <v>88</v>
      </c>
      <c r="F1557" s="24">
        <v>1.8</v>
      </c>
    </row>
    <row r="1558" spans="2:10">
      <c r="C1558" s="6"/>
      <c r="D1558" s="15" t="s">
        <v>19</v>
      </c>
      <c r="E1558" s="14"/>
      <c r="F1558" s="35"/>
    </row>
    <row r="1560" spans="2:10">
      <c r="B1560" s="19" t="str">
        <f xml:space="preserve"> HYPERLINK("#'目次'!B52", "[47]")</f>
        <v>[47]</v>
      </c>
      <c r="C1560" s="2" t="s">
        <v>734</v>
      </c>
    </row>
    <row r="1561" spans="2:10">
      <c r="B1561" s="2" t="s">
        <v>7</v>
      </c>
      <c r="C1561" s="2" t="s">
        <v>532</v>
      </c>
    </row>
    <row r="1562" spans="2:10">
      <c r="B1562" s="2"/>
      <c r="C1562" s="2"/>
    </row>
    <row r="1563" spans="2:10">
      <c r="E1563" s="11" t="s">
        <v>2</v>
      </c>
      <c r="F1563" s="10" t="s">
        <v>3</v>
      </c>
    </row>
    <row r="1564" spans="2:10">
      <c r="C1564" s="17"/>
      <c r="D1564" s="5" t="s">
        <v>10</v>
      </c>
      <c r="E1564" s="9">
        <v>444</v>
      </c>
      <c r="F1564" s="12">
        <v>100</v>
      </c>
    </row>
    <row r="1565" spans="2:10">
      <c r="C1565" s="4">
        <v>1</v>
      </c>
      <c r="D1565" s="16" t="s">
        <v>735</v>
      </c>
      <c r="E1565" s="18">
        <v>221</v>
      </c>
      <c r="F1565" s="1">
        <v>49.774774774774777</v>
      </c>
      <c r="J1565" s="37"/>
    </row>
    <row r="1566" spans="2:10">
      <c r="C1566" s="4">
        <v>2</v>
      </c>
      <c r="D1566" s="16" t="s">
        <v>736</v>
      </c>
      <c r="E1566" s="18">
        <v>163</v>
      </c>
      <c r="F1566" s="1">
        <v>36.711711711711715</v>
      </c>
      <c r="J1566" s="37"/>
    </row>
    <row r="1567" spans="2:10">
      <c r="C1567" s="4">
        <v>3</v>
      </c>
      <c r="D1567" s="16" t="s">
        <v>737</v>
      </c>
      <c r="E1567" s="18">
        <v>92</v>
      </c>
      <c r="F1567" s="1">
        <v>20.72072072072072</v>
      </c>
      <c r="J1567" s="37"/>
    </row>
    <row r="1568" spans="2:10">
      <c r="C1568" s="4">
        <v>4</v>
      </c>
      <c r="D1568" s="16" t="s">
        <v>738</v>
      </c>
      <c r="E1568" s="18">
        <v>91</v>
      </c>
      <c r="F1568" s="1">
        <v>20.495495495495497</v>
      </c>
      <c r="J1568" s="37"/>
    </row>
    <row r="1569" spans="2:10">
      <c r="C1569" s="4">
        <v>5</v>
      </c>
      <c r="D1569" s="16" t="s">
        <v>739</v>
      </c>
      <c r="E1569" s="18">
        <v>75</v>
      </c>
      <c r="F1569" s="1">
        <v>16.891891891891891</v>
      </c>
      <c r="J1569" s="37"/>
    </row>
    <row r="1570" spans="2:10">
      <c r="C1570" s="4">
        <v>6</v>
      </c>
      <c r="D1570" s="16" t="s">
        <v>740</v>
      </c>
      <c r="E1570" s="18">
        <v>107</v>
      </c>
      <c r="F1570" s="1">
        <v>24.099099099099099</v>
      </c>
      <c r="J1570" s="37"/>
    </row>
    <row r="1571" spans="2:10">
      <c r="C1571" s="4">
        <v>7</v>
      </c>
      <c r="D1571" s="16" t="s">
        <v>741</v>
      </c>
      <c r="E1571" s="18">
        <v>132</v>
      </c>
      <c r="F1571" s="1">
        <v>29.72972972972973</v>
      </c>
      <c r="J1571" s="37"/>
    </row>
    <row r="1572" spans="2:10">
      <c r="C1572" s="4">
        <v>8</v>
      </c>
      <c r="D1572" s="16" t="s">
        <v>742</v>
      </c>
      <c r="E1572" s="18">
        <v>47</v>
      </c>
      <c r="F1572" s="1">
        <v>10.585585585585585</v>
      </c>
      <c r="J1572" s="37"/>
    </row>
    <row r="1573" spans="2:10">
      <c r="C1573" s="4">
        <v>9</v>
      </c>
      <c r="D1573" s="16" t="s">
        <v>743</v>
      </c>
      <c r="E1573" s="18">
        <v>14</v>
      </c>
      <c r="F1573" s="1">
        <v>3.1531531531531534</v>
      </c>
      <c r="J1573" s="37"/>
    </row>
    <row r="1574" spans="2:10">
      <c r="C1574" s="4">
        <v>10</v>
      </c>
      <c r="D1574" s="16" t="s">
        <v>744</v>
      </c>
      <c r="E1574" s="18">
        <v>67</v>
      </c>
      <c r="F1574" s="1">
        <v>15.09009009009009</v>
      </c>
      <c r="J1574" s="37"/>
    </row>
    <row r="1575" spans="2:10">
      <c r="C1575" s="4">
        <v>11</v>
      </c>
      <c r="D1575" s="16" t="s">
        <v>745</v>
      </c>
      <c r="E1575" s="18">
        <v>2</v>
      </c>
      <c r="F1575" s="1">
        <v>0.45045045045045046</v>
      </c>
      <c r="J1575" s="37"/>
    </row>
    <row r="1576" spans="2:10">
      <c r="C1576" s="4">
        <v>12</v>
      </c>
      <c r="D1576" s="16" t="s">
        <v>94</v>
      </c>
      <c r="E1576" s="18">
        <v>6</v>
      </c>
      <c r="F1576" s="1">
        <v>1.3513513513513513</v>
      </c>
      <c r="J1576" s="37"/>
    </row>
    <row r="1577" spans="2:10">
      <c r="C1577" s="4">
        <v>13</v>
      </c>
      <c r="D1577" s="16" t="s">
        <v>746</v>
      </c>
      <c r="E1577" s="18">
        <v>9</v>
      </c>
      <c r="F1577" s="1">
        <v>2.0270270270270272</v>
      </c>
      <c r="J1577" s="37"/>
    </row>
    <row r="1578" spans="2:10">
      <c r="C1578" s="7">
        <v>14</v>
      </c>
      <c r="D1578" s="13" t="s">
        <v>95</v>
      </c>
      <c r="E1578" s="20">
        <v>15</v>
      </c>
      <c r="F1578" s="21">
        <v>3.3783783783783785</v>
      </c>
      <c r="J1578" s="37"/>
    </row>
    <row r="1579" spans="2:10">
      <c r="C1579" s="6"/>
      <c r="D1579" s="15" t="s">
        <v>19</v>
      </c>
      <c r="E1579" s="14"/>
      <c r="F1579" s="8"/>
    </row>
    <row r="1581" spans="2:10">
      <c r="B1581" s="19" t="str">
        <f xml:space="preserve"> HYPERLINK("#'目次'!B53", "[48]")</f>
        <v>[48]</v>
      </c>
      <c r="C1581" s="2" t="s">
        <v>748</v>
      </c>
    </row>
    <row r="1582" spans="2:10">
      <c r="B1582" s="2" t="s">
        <v>7</v>
      </c>
      <c r="C1582" s="2" t="s">
        <v>532</v>
      </c>
    </row>
    <row r="1583" spans="2:10">
      <c r="B1583" s="2"/>
      <c r="C1583" s="2"/>
    </row>
    <row r="1584" spans="2:10">
      <c r="E1584" s="11" t="s">
        <v>2</v>
      </c>
      <c r="F1584" s="10" t="s">
        <v>3</v>
      </c>
    </row>
    <row r="1585" spans="3:10">
      <c r="C1585" s="17"/>
      <c r="D1585" s="5" t="s">
        <v>10</v>
      </c>
      <c r="E1585" s="9">
        <v>444</v>
      </c>
      <c r="F1585" s="12">
        <v>100</v>
      </c>
    </row>
    <row r="1586" spans="3:10">
      <c r="C1586" s="4">
        <v>1</v>
      </c>
      <c r="D1586" s="16" t="s">
        <v>749</v>
      </c>
      <c r="E1586" s="18">
        <v>277</v>
      </c>
      <c r="F1586" s="1">
        <v>62.387387387387385</v>
      </c>
      <c r="J1586" s="32"/>
    </row>
    <row r="1587" spans="3:10">
      <c r="C1587" s="4">
        <v>2</v>
      </c>
      <c r="D1587" s="16" t="s">
        <v>750</v>
      </c>
      <c r="E1587" s="18">
        <v>154</v>
      </c>
      <c r="F1587" s="1">
        <v>34.684684684684683</v>
      </c>
      <c r="J1587" s="32"/>
    </row>
    <row r="1588" spans="3:10">
      <c r="C1588" s="4">
        <v>3</v>
      </c>
      <c r="D1588" s="16" t="s">
        <v>751</v>
      </c>
      <c r="E1588" s="18">
        <v>158</v>
      </c>
      <c r="F1588" s="1">
        <v>35.585585585585584</v>
      </c>
      <c r="J1588" s="32"/>
    </row>
    <row r="1589" spans="3:10">
      <c r="C1589" s="4">
        <v>4</v>
      </c>
      <c r="D1589" s="16" t="s">
        <v>752</v>
      </c>
      <c r="E1589" s="18">
        <v>70</v>
      </c>
      <c r="F1589" s="1">
        <v>15.765765765765765</v>
      </c>
      <c r="J1589" s="32"/>
    </row>
    <row r="1590" spans="3:10">
      <c r="C1590" s="4">
        <v>5</v>
      </c>
      <c r="D1590" s="16" t="s">
        <v>753</v>
      </c>
      <c r="E1590" s="18">
        <v>165</v>
      </c>
      <c r="F1590" s="1">
        <v>37.162162162162161</v>
      </c>
      <c r="J1590" s="32"/>
    </row>
    <row r="1591" spans="3:10">
      <c r="C1591" s="4">
        <v>6</v>
      </c>
      <c r="D1591" s="16" t="s">
        <v>754</v>
      </c>
      <c r="E1591" s="18">
        <v>36</v>
      </c>
      <c r="F1591" s="1">
        <v>8.1081081081081088</v>
      </c>
      <c r="J1591" s="32"/>
    </row>
    <row r="1592" spans="3:10">
      <c r="C1592" s="4">
        <v>7</v>
      </c>
      <c r="D1592" s="16" t="s">
        <v>755</v>
      </c>
      <c r="E1592" s="18">
        <v>306</v>
      </c>
      <c r="F1592" s="1">
        <v>68.918918918918919</v>
      </c>
      <c r="J1592" s="32"/>
    </row>
    <row r="1593" spans="3:10">
      <c r="C1593" s="4">
        <v>8</v>
      </c>
      <c r="D1593" s="16" t="s">
        <v>756</v>
      </c>
      <c r="E1593" s="18">
        <v>98</v>
      </c>
      <c r="F1593" s="1">
        <v>22.072072072072071</v>
      </c>
      <c r="J1593" s="32"/>
    </row>
    <row r="1594" spans="3:10">
      <c r="C1594" s="4">
        <v>9</v>
      </c>
      <c r="D1594" s="16" t="s">
        <v>757</v>
      </c>
      <c r="E1594" s="18">
        <v>148</v>
      </c>
      <c r="F1594" s="1">
        <v>33.333333333333336</v>
      </c>
      <c r="J1594" s="32"/>
    </row>
    <row r="1595" spans="3:10">
      <c r="C1595" s="4">
        <v>10</v>
      </c>
      <c r="D1595" s="16" t="s">
        <v>758</v>
      </c>
      <c r="E1595" s="18">
        <v>2</v>
      </c>
      <c r="F1595" s="1">
        <v>0.45045045045045046</v>
      </c>
      <c r="J1595" s="32"/>
    </row>
    <row r="1596" spans="3:10">
      <c r="C1596" s="4">
        <v>11</v>
      </c>
      <c r="D1596" s="16" t="s">
        <v>94</v>
      </c>
      <c r="E1596" s="18">
        <v>3</v>
      </c>
      <c r="F1596" s="1">
        <v>0.67567567567567566</v>
      </c>
      <c r="J1596" s="32"/>
    </row>
    <row r="1597" spans="3:10">
      <c r="C1597" s="4">
        <v>12</v>
      </c>
      <c r="D1597" s="16" t="s">
        <v>759</v>
      </c>
      <c r="E1597" s="18">
        <v>13</v>
      </c>
      <c r="F1597" s="1">
        <v>2.9279279279279278</v>
      </c>
      <c r="J1597" s="32"/>
    </row>
    <row r="1598" spans="3:10">
      <c r="C1598" s="7">
        <v>13</v>
      </c>
      <c r="D1598" s="13" t="s">
        <v>95</v>
      </c>
      <c r="E1598" s="20">
        <v>17</v>
      </c>
      <c r="F1598" s="21">
        <v>3.8</v>
      </c>
    </row>
    <row r="1599" spans="3:10">
      <c r="C1599" s="6"/>
      <c r="D1599" s="15" t="s">
        <v>19</v>
      </c>
      <c r="E1599" s="14"/>
      <c r="F1599" s="8"/>
    </row>
    <row r="1601" spans="2:10">
      <c r="B1601" s="19" t="str">
        <f xml:space="preserve"> HYPERLINK("#'目次'!B54", "[49]")</f>
        <v>[49]</v>
      </c>
      <c r="C1601" s="2" t="s">
        <v>761</v>
      </c>
    </row>
    <row r="1602" spans="2:10">
      <c r="B1602" s="2" t="s">
        <v>7</v>
      </c>
      <c r="C1602" s="2" t="s">
        <v>532</v>
      </c>
    </row>
    <row r="1603" spans="2:10">
      <c r="B1603" s="2"/>
      <c r="C1603" s="2"/>
    </row>
    <row r="1604" spans="2:10">
      <c r="E1604" s="11" t="s">
        <v>2</v>
      </c>
      <c r="F1604" s="10" t="s">
        <v>3</v>
      </c>
    </row>
    <row r="1605" spans="2:10">
      <c r="C1605" s="17"/>
      <c r="D1605" s="5" t="s">
        <v>10</v>
      </c>
      <c r="E1605" s="9">
        <v>444</v>
      </c>
      <c r="F1605" s="12">
        <v>100</v>
      </c>
    </row>
    <row r="1606" spans="2:10">
      <c r="C1606" s="4">
        <v>1</v>
      </c>
      <c r="D1606" s="16" t="s">
        <v>762</v>
      </c>
      <c r="E1606" s="18">
        <v>55</v>
      </c>
      <c r="F1606" s="1">
        <v>12.387387387387387</v>
      </c>
      <c r="J1606" s="32"/>
    </row>
    <row r="1607" spans="2:10">
      <c r="C1607" s="4">
        <v>2</v>
      </c>
      <c r="D1607" s="16" t="s">
        <v>763</v>
      </c>
      <c r="E1607" s="18">
        <v>49</v>
      </c>
      <c r="F1607" s="1">
        <v>11.036036036036036</v>
      </c>
      <c r="J1607" s="32"/>
    </row>
    <row r="1608" spans="2:10">
      <c r="C1608" s="4">
        <v>3</v>
      </c>
      <c r="D1608" s="16" t="s">
        <v>764</v>
      </c>
      <c r="E1608" s="18">
        <v>124</v>
      </c>
      <c r="F1608" s="1">
        <v>27.927927927927929</v>
      </c>
      <c r="J1608" s="32"/>
    </row>
    <row r="1609" spans="2:10">
      <c r="C1609" s="4">
        <v>4</v>
      </c>
      <c r="D1609" s="16" t="s">
        <v>765</v>
      </c>
      <c r="E1609" s="18">
        <v>130</v>
      </c>
      <c r="F1609" s="1">
        <v>29.27927927927928</v>
      </c>
      <c r="J1609" s="32"/>
    </row>
    <row r="1610" spans="2:10">
      <c r="C1610" s="4">
        <v>5</v>
      </c>
      <c r="D1610" s="16" t="s">
        <v>766</v>
      </c>
      <c r="E1610" s="18">
        <v>143</v>
      </c>
      <c r="F1610" s="1">
        <v>32.207207207207205</v>
      </c>
      <c r="J1610" s="32"/>
    </row>
    <row r="1611" spans="2:10">
      <c r="C1611" s="4">
        <v>6</v>
      </c>
      <c r="D1611" s="16" t="s">
        <v>767</v>
      </c>
      <c r="E1611" s="18">
        <v>176</v>
      </c>
      <c r="F1611" s="1">
        <v>39.63963963963964</v>
      </c>
      <c r="J1611" s="32"/>
    </row>
    <row r="1612" spans="2:10">
      <c r="C1612" s="4">
        <v>7</v>
      </c>
      <c r="D1612" s="16" t="s">
        <v>768</v>
      </c>
      <c r="E1612" s="18">
        <v>35</v>
      </c>
      <c r="F1612" s="1">
        <v>7.8828828828828827</v>
      </c>
      <c r="J1612" s="32"/>
    </row>
    <row r="1613" spans="2:10">
      <c r="C1613" s="4">
        <v>8</v>
      </c>
      <c r="D1613" s="16" t="s">
        <v>769</v>
      </c>
      <c r="E1613" s="18">
        <v>30</v>
      </c>
      <c r="F1613" s="1">
        <v>6.756756756756757</v>
      </c>
      <c r="J1613" s="32"/>
    </row>
    <row r="1614" spans="2:10">
      <c r="C1614" s="4">
        <v>9</v>
      </c>
      <c r="D1614" s="16" t="s">
        <v>770</v>
      </c>
      <c r="E1614" s="18">
        <v>5</v>
      </c>
      <c r="F1614" s="1">
        <v>1.1261261261261262</v>
      </c>
      <c r="J1614" s="32"/>
    </row>
    <row r="1615" spans="2:10">
      <c r="C1615" s="4">
        <v>10</v>
      </c>
      <c r="D1615" s="16" t="s">
        <v>94</v>
      </c>
      <c r="E1615" s="18">
        <v>5</v>
      </c>
      <c r="F1615" s="1">
        <v>1.1261261261261262</v>
      </c>
      <c r="J1615" s="32"/>
    </row>
    <row r="1616" spans="2:10">
      <c r="C1616" s="4">
        <v>11</v>
      </c>
      <c r="D1616" s="16" t="s">
        <v>771</v>
      </c>
      <c r="E1616" s="18">
        <v>102</v>
      </c>
      <c r="F1616" s="1">
        <v>22.972972972972972</v>
      </c>
      <c r="J1616" s="32"/>
    </row>
    <row r="1617" spans="2:6">
      <c r="C1617" s="7">
        <v>12</v>
      </c>
      <c r="D1617" s="13" t="s">
        <v>95</v>
      </c>
      <c r="E1617" s="20">
        <v>25</v>
      </c>
      <c r="F1617" s="21">
        <v>5.6</v>
      </c>
    </row>
    <row r="1618" spans="2:6">
      <c r="C1618" s="6"/>
      <c r="D1618" s="15" t="s">
        <v>19</v>
      </c>
      <c r="E1618" s="14"/>
      <c r="F1618" s="8"/>
    </row>
    <row r="1620" spans="2:6">
      <c r="B1620" s="19" t="str">
        <f xml:space="preserve"> HYPERLINK("#'目次'!B55", "[50]")</f>
        <v>[50]</v>
      </c>
      <c r="C1620" s="2" t="s">
        <v>773</v>
      </c>
    </row>
    <row r="1621" spans="2:6">
      <c r="B1621" s="2"/>
      <c r="C1621" s="2"/>
    </row>
    <row r="1622" spans="2:6">
      <c r="B1622" s="2"/>
      <c r="C1622" s="2"/>
    </row>
    <row r="1623" spans="2:6">
      <c r="E1623" s="11" t="s">
        <v>2</v>
      </c>
      <c r="F1623" s="10" t="s">
        <v>3</v>
      </c>
    </row>
    <row r="1624" spans="2:6">
      <c r="C1624" s="17"/>
      <c r="D1624" s="5" t="s">
        <v>10</v>
      </c>
      <c r="E1624" s="9">
        <v>1495</v>
      </c>
      <c r="F1624" s="12">
        <v>100</v>
      </c>
    </row>
    <row r="1625" spans="2:6">
      <c r="C1625" s="4">
        <v>1</v>
      </c>
      <c r="D1625" s="16" t="s">
        <v>774</v>
      </c>
      <c r="E1625" s="18">
        <v>658</v>
      </c>
      <c r="F1625" s="1">
        <v>44</v>
      </c>
    </row>
    <row r="1626" spans="2:6">
      <c r="C1626" s="4">
        <v>2</v>
      </c>
      <c r="D1626" s="16" t="s">
        <v>775</v>
      </c>
      <c r="E1626" s="18">
        <v>495</v>
      </c>
      <c r="F1626" s="1">
        <v>33.1</v>
      </c>
    </row>
    <row r="1627" spans="2:6">
      <c r="C1627" s="4">
        <v>3</v>
      </c>
      <c r="D1627" s="16" t="s">
        <v>776</v>
      </c>
      <c r="E1627" s="18">
        <v>229</v>
      </c>
      <c r="F1627" s="1">
        <v>15.3</v>
      </c>
    </row>
    <row r="1628" spans="2:6">
      <c r="C1628" s="4">
        <v>4</v>
      </c>
      <c r="D1628" s="16" t="s">
        <v>777</v>
      </c>
      <c r="E1628" s="18">
        <v>104</v>
      </c>
      <c r="F1628" s="1">
        <v>7</v>
      </c>
    </row>
    <row r="1629" spans="2:6">
      <c r="C1629" s="4">
        <v>5</v>
      </c>
      <c r="D1629" s="16" t="s">
        <v>95</v>
      </c>
      <c r="E1629" s="18">
        <v>9</v>
      </c>
      <c r="F1629" s="1">
        <v>0.6</v>
      </c>
    </row>
    <row r="1630" spans="2:6">
      <c r="C1630" s="4"/>
      <c r="D1630" s="16" t="s">
        <v>778</v>
      </c>
      <c r="E1630" s="18">
        <v>1153</v>
      </c>
      <c r="F1630" s="1">
        <v>77.099999999999994</v>
      </c>
    </row>
    <row r="1631" spans="2:6">
      <c r="C1631" s="7"/>
      <c r="D1631" s="13" t="s">
        <v>779</v>
      </c>
      <c r="E1631" s="20">
        <v>333</v>
      </c>
      <c r="F1631" s="21">
        <v>22.3</v>
      </c>
    </row>
    <row r="1632" spans="2:6">
      <c r="C1632" s="6"/>
      <c r="D1632" s="15" t="s">
        <v>19</v>
      </c>
      <c r="E1632" s="14"/>
      <c r="F1632" s="8"/>
    </row>
    <row r="1634" spans="2:6">
      <c r="B1634" s="19" t="str">
        <f xml:space="preserve"> HYPERLINK("#'目次'!B56", "[51]")</f>
        <v>[51]</v>
      </c>
      <c r="C1634" s="2" t="s">
        <v>781</v>
      </c>
    </row>
    <row r="1635" spans="2:6">
      <c r="B1635" s="2"/>
      <c r="C1635" s="2"/>
    </row>
    <row r="1636" spans="2:6">
      <c r="B1636" s="2"/>
      <c r="C1636" s="2"/>
    </row>
    <row r="1637" spans="2:6">
      <c r="E1637" s="11" t="s">
        <v>2</v>
      </c>
      <c r="F1637" s="10" t="s">
        <v>3</v>
      </c>
    </row>
    <row r="1638" spans="2:6">
      <c r="C1638" s="17"/>
      <c r="D1638" s="5" t="s">
        <v>10</v>
      </c>
      <c r="E1638" s="9">
        <v>1495</v>
      </c>
      <c r="F1638" s="12">
        <v>100</v>
      </c>
    </row>
    <row r="1639" spans="2:6">
      <c r="C1639" s="4">
        <v>1</v>
      </c>
      <c r="D1639" s="16" t="s">
        <v>782</v>
      </c>
      <c r="E1639" s="18">
        <v>0</v>
      </c>
      <c r="F1639" s="3" t="s">
        <v>88</v>
      </c>
    </row>
    <row r="1640" spans="2:6">
      <c r="C1640" s="4">
        <v>2</v>
      </c>
      <c r="D1640" s="16" t="s">
        <v>783</v>
      </c>
      <c r="E1640" s="18">
        <v>1</v>
      </c>
      <c r="F1640" s="1">
        <v>0.1</v>
      </c>
    </row>
    <row r="1641" spans="2:6">
      <c r="C1641" s="4">
        <v>3</v>
      </c>
      <c r="D1641" s="16" t="s">
        <v>784</v>
      </c>
      <c r="E1641" s="18">
        <v>0</v>
      </c>
      <c r="F1641" s="3" t="s">
        <v>88</v>
      </c>
    </row>
    <row r="1642" spans="2:6">
      <c r="C1642" s="4">
        <v>4</v>
      </c>
      <c r="D1642" s="16" t="s">
        <v>785</v>
      </c>
      <c r="E1642" s="18">
        <v>1</v>
      </c>
      <c r="F1642" s="1">
        <v>0.1</v>
      </c>
    </row>
    <row r="1643" spans="2:6">
      <c r="C1643" s="4">
        <v>5</v>
      </c>
      <c r="D1643" s="16" t="s">
        <v>786</v>
      </c>
      <c r="E1643" s="18">
        <v>1</v>
      </c>
      <c r="F1643" s="1">
        <v>0.1</v>
      </c>
    </row>
    <row r="1644" spans="2:6">
      <c r="C1644" s="4">
        <v>6</v>
      </c>
      <c r="D1644" s="16" t="s">
        <v>787</v>
      </c>
      <c r="E1644" s="18">
        <v>2</v>
      </c>
      <c r="F1644" s="1">
        <v>0.1</v>
      </c>
    </row>
    <row r="1645" spans="2:6">
      <c r="C1645" s="4">
        <v>7</v>
      </c>
      <c r="D1645" s="16" t="s">
        <v>788</v>
      </c>
      <c r="E1645" s="18">
        <v>0</v>
      </c>
      <c r="F1645" s="3" t="s">
        <v>88</v>
      </c>
    </row>
    <row r="1646" spans="2:6">
      <c r="C1646" s="4">
        <v>8</v>
      </c>
      <c r="D1646" s="16" t="s">
        <v>789</v>
      </c>
      <c r="E1646" s="18">
        <v>2</v>
      </c>
      <c r="F1646" s="1">
        <v>0.1</v>
      </c>
    </row>
    <row r="1647" spans="2:6">
      <c r="C1647" s="4">
        <v>9</v>
      </c>
      <c r="D1647" s="16" t="s">
        <v>790</v>
      </c>
      <c r="E1647" s="18">
        <v>1</v>
      </c>
      <c r="F1647" s="1">
        <v>0.1</v>
      </c>
    </row>
    <row r="1648" spans="2:6">
      <c r="C1648" s="4">
        <v>10</v>
      </c>
      <c r="D1648" s="16" t="s">
        <v>791</v>
      </c>
      <c r="E1648" s="18">
        <v>0</v>
      </c>
      <c r="F1648" s="3" t="s">
        <v>88</v>
      </c>
    </row>
    <row r="1649" spans="3:6">
      <c r="C1649" s="4">
        <v>11</v>
      </c>
      <c r="D1649" s="16" t="s">
        <v>792</v>
      </c>
      <c r="E1649" s="18">
        <v>0</v>
      </c>
      <c r="F1649" s="3" t="s">
        <v>88</v>
      </c>
    </row>
    <row r="1650" spans="3:6">
      <c r="C1650" s="4">
        <v>12</v>
      </c>
      <c r="D1650" s="16" t="s">
        <v>793</v>
      </c>
      <c r="E1650" s="18">
        <v>0</v>
      </c>
      <c r="F1650" s="3" t="s">
        <v>88</v>
      </c>
    </row>
    <row r="1651" spans="3:6">
      <c r="C1651" s="4">
        <v>13</v>
      </c>
      <c r="D1651" s="16" t="s">
        <v>794</v>
      </c>
      <c r="E1651" s="18">
        <v>1</v>
      </c>
      <c r="F1651" s="1">
        <v>0.1</v>
      </c>
    </row>
    <row r="1652" spans="3:6">
      <c r="C1652" s="4">
        <v>14</v>
      </c>
      <c r="D1652" s="16" t="s">
        <v>795</v>
      </c>
      <c r="E1652" s="18">
        <v>1</v>
      </c>
      <c r="F1652" s="1">
        <v>0.1</v>
      </c>
    </row>
    <row r="1653" spans="3:6">
      <c r="C1653" s="4">
        <v>15</v>
      </c>
      <c r="D1653" s="16" t="s">
        <v>796</v>
      </c>
      <c r="E1653" s="18">
        <v>1</v>
      </c>
      <c r="F1653" s="1">
        <v>0.1</v>
      </c>
    </row>
    <row r="1654" spans="3:6">
      <c r="C1654" s="4">
        <v>16</v>
      </c>
      <c r="D1654" s="16" t="s">
        <v>797</v>
      </c>
      <c r="E1654" s="18">
        <v>1</v>
      </c>
      <c r="F1654" s="1">
        <v>0.1</v>
      </c>
    </row>
    <row r="1655" spans="3:6">
      <c r="C1655" s="4">
        <v>17</v>
      </c>
      <c r="D1655" s="16" t="s">
        <v>798</v>
      </c>
      <c r="E1655" s="18">
        <v>1</v>
      </c>
      <c r="F1655" s="1">
        <v>0.1</v>
      </c>
    </row>
    <row r="1656" spans="3:6">
      <c r="C1656" s="4">
        <v>18</v>
      </c>
      <c r="D1656" s="16" t="s">
        <v>799</v>
      </c>
      <c r="E1656" s="18">
        <v>1</v>
      </c>
      <c r="F1656" s="1">
        <v>0.1</v>
      </c>
    </row>
    <row r="1657" spans="3:6">
      <c r="C1657" s="4">
        <v>19</v>
      </c>
      <c r="D1657" s="16" t="s">
        <v>800</v>
      </c>
      <c r="E1657" s="18">
        <v>0</v>
      </c>
      <c r="F1657" s="3" t="s">
        <v>88</v>
      </c>
    </row>
    <row r="1658" spans="3:6">
      <c r="C1658" s="4">
        <v>20</v>
      </c>
      <c r="D1658" s="16" t="s">
        <v>801</v>
      </c>
      <c r="E1658" s="18">
        <v>7</v>
      </c>
      <c r="F1658" s="1">
        <v>0.5</v>
      </c>
    </row>
    <row r="1659" spans="3:6">
      <c r="C1659" s="4">
        <v>21</v>
      </c>
      <c r="D1659" s="16" t="s">
        <v>802</v>
      </c>
      <c r="E1659" s="18">
        <v>0</v>
      </c>
      <c r="F1659" s="3" t="s">
        <v>88</v>
      </c>
    </row>
    <row r="1660" spans="3:6">
      <c r="C1660" s="4">
        <v>22</v>
      </c>
      <c r="D1660" s="16" t="s">
        <v>803</v>
      </c>
      <c r="E1660" s="18">
        <v>3</v>
      </c>
      <c r="F1660" s="1">
        <v>0.2</v>
      </c>
    </row>
    <row r="1661" spans="3:6">
      <c r="C1661" s="4">
        <v>23</v>
      </c>
      <c r="D1661" s="16" t="s">
        <v>804</v>
      </c>
      <c r="E1661" s="18">
        <v>1</v>
      </c>
      <c r="F1661" s="1">
        <v>0.1</v>
      </c>
    </row>
    <row r="1662" spans="3:6">
      <c r="C1662" s="4">
        <v>24</v>
      </c>
      <c r="D1662" s="16" t="s">
        <v>805</v>
      </c>
      <c r="E1662" s="18">
        <v>1</v>
      </c>
      <c r="F1662" s="1">
        <v>0.1</v>
      </c>
    </row>
    <row r="1663" spans="3:6">
      <c r="C1663" s="4">
        <v>25</v>
      </c>
      <c r="D1663" s="16" t="s">
        <v>806</v>
      </c>
      <c r="E1663" s="18">
        <v>16</v>
      </c>
      <c r="F1663" s="1">
        <v>1.1000000000000001</v>
      </c>
    </row>
    <row r="1664" spans="3:6">
      <c r="C1664" s="4">
        <v>26</v>
      </c>
      <c r="D1664" s="16" t="s">
        <v>807</v>
      </c>
      <c r="E1664" s="18">
        <v>1</v>
      </c>
      <c r="F1664" s="1">
        <v>0.1</v>
      </c>
    </row>
    <row r="1665" spans="3:6">
      <c r="C1665" s="4">
        <v>27</v>
      </c>
      <c r="D1665" s="16" t="s">
        <v>808</v>
      </c>
      <c r="E1665" s="18">
        <v>9</v>
      </c>
      <c r="F1665" s="1">
        <v>0.6</v>
      </c>
    </row>
    <row r="1666" spans="3:6">
      <c r="C1666" s="4">
        <v>28</v>
      </c>
      <c r="D1666" s="16" t="s">
        <v>809</v>
      </c>
      <c r="E1666" s="18">
        <v>0</v>
      </c>
      <c r="F1666" s="3" t="s">
        <v>88</v>
      </c>
    </row>
    <row r="1667" spans="3:6">
      <c r="C1667" s="4">
        <v>29</v>
      </c>
      <c r="D1667" s="16" t="s">
        <v>810</v>
      </c>
      <c r="E1667" s="18">
        <v>1</v>
      </c>
      <c r="F1667" s="1">
        <v>0.1</v>
      </c>
    </row>
    <row r="1668" spans="3:6">
      <c r="C1668" s="4">
        <v>30</v>
      </c>
      <c r="D1668" s="16" t="s">
        <v>811</v>
      </c>
      <c r="E1668" s="18">
        <v>1</v>
      </c>
      <c r="F1668" s="1">
        <v>0.1</v>
      </c>
    </row>
    <row r="1669" spans="3:6">
      <c r="C1669" s="4">
        <v>31</v>
      </c>
      <c r="D1669" s="16" t="s">
        <v>812</v>
      </c>
      <c r="E1669" s="18">
        <v>3</v>
      </c>
      <c r="F1669" s="1">
        <v>0.2</v>
      </c>
    </row>
    <row r="1670" spans="3:6">
      <c r="C1670" s="4">
        <v>32</v>
      </c>
      <c r="D1670" s="16" t="s">
        <v>813</v>
      </c>
      <c r="E1670" s="18">
        <v>0</v>
      </c>
      <c r="F1670" s="3" t="s">
        <v>88</v>
      </c>
    </row>
    <row r="1671" spans="3:6">
      <c r="C1671" s="4">
        <v>33</v>
      </c>
      <c r="D1671" s="16" t="s">
        <v>814</v>
      </c>
      <c r="E1671" s="18">
        <v>0</v>
      </c>
      <c r="F1671" s="3" t="s">
        <v>88</v>
      </c>
    </row>
    <row r="1672" spans="3:6">
      <c r="C1672" s="4">
        <v>34</v>
      </c>
      <c r="D1672" s="16" t="s">
        <v>815</v>
      </c>
      <c r="E1672" s="18">
        <v>1</v>
      </c>
      <c r="F1672" s="1">
        <v>0.1</v>
      </c>
    </row>
    <row r="1673" spans="3:6">
      <c r="C1673" s="4">
        <v>35</v>
      </c>
      <c r="D1673" s="16" t="s">
        <v>816</v>
      </c>
      <c r="E1673" s="18">
        <v>1</v>
      </c>
      <c r="F1673" s="1">
        <v>0.1</v>
      </c>
    </row>
    <row r="1674" spans="3:6">
      <c r="C1674" s="4">
        <v>36</v>
      </c>
      <c r="D1674" s="16" t="s">
        <v>817</v>
      </c>
      <c r="E1674" s="18">
        <v>1</v>
      </c>
      <c r="F1674" s="1">
        <v>0.1</v>
      </c>
    </row>
    <row r="1675" spans="3:6">
      <c r="C1675" s="4">
        <v>37</v>
      </c>
      <c r="D1675" s="16" t="s">
        <v>818</v>
      </c>
      <c r="E1675" s="18">
        <v>0</v>
      </c>
      <c r="F1675" s="3" t="s">
        <v>88</v>
      </c>
    </row>
    <row r="1676" spans="3:6">
      <c r="C1676" s="4">
        <v>38</v>
      </c>
      <c r="D1676" s="16" t="s">
        <v>819</v>
      </c>
      <c r="E1676" s="18">
        <v>0</v>
      </c>
      <c r="F1676" s="3" t="s">
        <v>88</v>
      </c>
    </row>
    <row r="1677" spans="3:6">
      <c r="C1677" s="4">
        <v>39</v>
      </c>
      <c r="D1677" s="16" t="s">
        <v>820</v>
      </c>
      <c r="E1677" s="18">
        <v>1</v>
      </c>
      <c r="F1677" s="1">
        <v>0.1</v>
      </c>
    </row>
    <row r="1678" spans="3:6">
      <c r="C1678" s="4">
        <v>40</v>
      </c>
      <c r="D1678" s="16" t="s">
        <v>821</v>
      </c>
      <c r="E1678" s="18">
        <v>0</v>
      </c>
      <c r="F1678" s="3" t="s">
        <v>88</v>
      </c>
    </row>
    <row r="1679" spans="3:6">
      <c r="C1679" s="4">
        <v>41</v>
      </c>
      <c r="D1679" s="16" t="s">
        <v>822</v>
      </c>
      <c r="E1679" s="18">
        <v>1</v>
      </c>
      <c r="F1679" s="1">
        <v>0.1</v>
      </c>
    </row>
    <row r="1680" spans="3:6">
      <c r="C1680" s="4">
        <v>42</v>
      </c>
      <c r="D1680" s="16" t="s">
        <v>823</v>
      </c>
      <c r="E1680" s="18">
        <v>0</v>
      </c>
      <c r="F1680" s="3" t="s">
        <v>88</v>
      </c>
    </row>
    <row r="1681" spans="3:6">
      <c r="C1681" s="4">
        <v>43</v>
      </c>
      <c r="D1681" s="16" t="s">
        <v>824</v>
      </c>
      <c r="E1681" s="18">
        <v>2</v>
      </c>
      <c r="F1681" s="1">
        <v>0.1</v>
      </c>
    </row>
    <row r="1682" spans="3:6">
      <c r="C1682" s="4">
        <v>44</v>
      </c>
      <c r="D1682" s="16" t="s">
        <v>825</v>
      </c>
      <c r="E1682" s="18">
        <v>0</v>
      </c>
      <c r="F1682" s="3" t="s">
        <v>88</v>
      </c>
    </row>
    <row r="1683" spans="3:6">
      <c r="C1683" s="4">
        <v>45</v>
      </c>
      <c r="D1683" s="16" t="s">
        <v>826</v>
      </c>
      <c r="E1683" s="18">
        <v>0</v>
      </c>
      <c r="F1683" s="3" t="s">
        <v>88</v>
      </c>
    </row>
    <row r="1684" spans="3:6">
      <c r="C1684" s="4">
        <v>46</v>
      </c>
      <c r="D1684" s="16" t="s">
        <v>827</v>
      </c>
      <c r="E1684" s="18">
        <v>0</v>
      </c>
      <c r="F1684" s="3" t="s">
        <v>88</v>
      </c>
    </row>
    <row r="1685" spans="3:6">
      <c r="C1685" s="4">
        <v>47</v>
      </c>
      <c r="D1685" s="16" t="s">
        <v>828</v>
      </c>
      <c r="E1685" s="18">
        <v>0</v>
      </c>
      <c r="F1685" s="3" t="s">
        <v>88</v>
      </c>
    </row>
    <row r="1686" spans="3:6">
      <c r="C1686" s="4">
        <v>48</v>
      </c>
      <c r="D1686" s="16" t="s">
        <v>829</v>
      </c>
      <c r="E1686" s="18">
        <v>0</v>
      </c>
      <c r="F1686" s="3" t="s">
        <v>88</v>
      </c>
    </row>
    <row r="1687" spans="3:6">
      <c r="C1687" s="4">
        <v>49</v>
      </c>
      <c r="D1687" s="16" t="s">
        <v>830</v>
      </c>
      <c r="E1687" s="18">
        <v>1</v>
      </c>
      <c r="F1687" s="1">
        <v>0.1</v>
      </c>
    </row>
    <row r="1688" spans="3:6">
      <c r="C1688" s="4">
        <v>50</v>
      </c>
      <c r="D1688" s="16" t="s">
        <v>831</v>
      </c>
      <c r="E1688" s="18">
        <v>0</v>
      </c>
      <c r="F1688" s="3" t="s">
        <v>88</v>
      </c>
    </row>
    <row r="1689" spans="3:6">
      <c r="C1689" s="4">
        <v>51</v>
      </c>
      <c r="D1689" s="16" t="s">
        <v>832</v>
      </c>
      <c r="E1689" s="18">
        <v>1</v>
      </c>
      <c r="F1689" s="1">
        <v>0.1</v>
      </c>
    </row>
    <row r="1690" spans="3:6">
      <c r="C1690" s="4">
        <v>52</v>
      </c>
      <c r="D1690" s="16" t="s">
        <v>833</v>
      </c>
      <c r="E1690" s="18">
        <v>1</v>
      </c>
      <c r="F1690" s="1">
        <v>0.1</v>
      </c>
    </row>
    <row r="1691" spans="3:6">
      <c r="C1691" s="4">
        <v>53</v>
      </c>
      <c r="D1691" s="16" t="s">
        <v>834</v>
      </c>
      <c r="E1691" s="18">
        <v>1</v>
      </c>
      <c r="F1691" s="1">
        <v>0.1</v>
      </c>
    </row>
    <row r="1692" spans="3:6">
      <c r="C1692" s="4">
        <v>54</v>
      </c>
      <c r="D1692" s="16" t="s">
        <v>835</v>
      </c>
      <c r="E1692" s="18">
        <v>1</v>
      </c>
      <c r="F1692" s="1">
        <v>0.1</v>
      </c>
    </row>
    <row r="1693" spans="3:6">
      <c r="C1693" s="4">
        <v>55</v>
      </c>
      <c r="D1693" s="16" t="s">
        <v>836</v>
      </c>
      <c r="E1693" s="18">
        <v>1</v>
      </c>
      <c r="F1693" s="1">
        <v>0.1</v>
      </c>
    </row>
    <row r="1694" spans="3:6">
      <c r="C1694" s="4">
        <v>56</v>
      </c>
      <c r="D1694" s="16" t="s">
        <v>837</v>
      </c>
      <c r="E1694" s="18">
        <v>2</v>
      </c>
      <c r="F1694" s="1">
        <v>0.1</v>
      </c>
    </row>
    <row r="1695" spans="3:6">
      <c r="C1695" s="4">
        <v>57</v>
      </c>
      <c r="D1695" s="16" t="s">
        <v>838</v>
      </c>
      <c r="E1695" s="18">
        <v>1</v>
      </c>
      <c r="F1695" s="1">
        <v>0.1</v>
      </c>
    </row>
    <row r="1696" spans="3:6">
      <c r="C1696" s="4">
        <v>58</v>
      </c>
      <c r="D1696" s="16" t="s">
        <v>839</v>
      </c>
      <c r="E1696" s="18">
        <v>6</v>
      </c>
      <c r="F1696" s="1">
        <v>0.4</v>
      </c>
    </row>
    <row r="1697" spans="3:6">
      <c r="C1697" s="4">
        <v>59</v>
      </c>
      <c r="D1697" s="16" t="s">
        <v>840</v>
      </c>
      <c r="E1697" s="18">
        <v>3</v>
      </c>
      <c r="F1697" s="1">
        <v>0.2</v>
      </c>
    </row>
    <row r="1698" spans="3:6">
      <c r="C1698" s="4">
        <v>60</v>
      </c>
      <c r="D1698" s="16" t="s">
        <v>841</v>
      </c>
      <c r="E1698" s="18">
        <v>1</v>
      </c>
      <c r="F1698" s="1">
        <v>0.1</v>
      </c>
    </row>
    <row r="1699" spans="3:6">
      <c r="C1699" s="4">
        <v>61</v>
      </c>
      <c r="D1699" s="16" t="s">
        <v>842</v>
      </c>
      <c r="E1699" s="18">
        <v>1</v>
      </c>
      <c r="F1699" s="1">
        <v>0.1</v>
      </c>
    </row>
    <row r="1700" spans="3:6">
      <c r="C1700" s="4">
        <v>62</v>
      </c>
      <c r="D1700" s="16" t="s">
        <v>843</v>
      </c>
      <c r="E1700" s="18">
        <v>0</v>
      </c>
      <c r="F1700" s="3" t="s">
        <v>88</v>
      </c>
    </row>
    <row r="1701" spans="3:6">
      <c r="C1701" s="4">
        <v>63</v>
      </c>
      <c r="D1701" s="16" t="s">
        <v>844</v>
      </c>
      <c r="E1701" s="18">
        <v>0</v>
      </c>
      <c r="F1701" s="3" t="s">
        <v>88</v>
      </c>
    </row>
    <row r="1702" spans="3:6">
      <c r="C1702" s="4">
        <v>64</v>
      </c>
      <c r="D1702" s="16" t="s">
        <v>845</v>
      </c>
      <c r="E1702" s="18">
        <v>157</v>
      </c>
      <c r="F1702" s="1">
        <v>10.5</v>
      </c>
    </row>
    <row r="1703" spans="3:6">
      <c r="C1703" s="4">
        <v>65</v>
      </c>
      <c r="D1703" s="16" t="s">
        <v>846</v>
      </c>
      <c r="E1703" s="18">
        <v>1</v>
      </c>
      <c r="F1703" s="1">
        <v>0.1</v>
      </c>
    </row>
    <row r="1704" spans="3:6">
      <c r="C1704" s="4">
        <v>66</v>
      </c>
      <c r="D1704" s="16" t="s">
        <v>847</v>
      </c>
      <c r="E1704" s="18">
        <v>0</v>
      </c>
      <c r="F1704" s="3" t="s">
        <v>88</v>
      </c>
    </row>
    <row r="1705" spans="3:6">
      <c r="C1705" s="4">
        <v>67</v>
      </c>
      <c r="D1705" s="16" t="s">
        <v>848</v>
      </c>
      <c r="E1705" s="18">
        <v>2</v>
      </c>
      <c r="F1705" s="1">
        <v>0.1</v>
      </c>
    </row>
    <row r="1706" spans="3:6">
      <c r="C1706" s="4">
        <v>68</v>
      </c>
      <c r="D1706" s="16" t="s">
        <v>849</v>
      </c>
      <c r="E1706" s="18">
        <v>0</v>
      </c>
      <c r="F1706" s="3" t="s">
        <v>88</v>
      </c>
    </row>
    <row r="1707" spans="3:6">
      <c r="C1707" s="4">
        <v>69</v>
      </c>
      <c r="D1707" s="16" t="s">
        <v>850</v>
      </c>
      <c r="E1707" s="18">
        <v>1</v>
      </c>
      <c r="F1707" s="1">
        <v>0.1</v>
      </c>
    </row>
    <row r="1708" spans="3:6">
      <c r="C1708" s="4">
        <v>70</v>
      </c>
      <c r="D1708" s="16" t="s">
        <v>851</v>
      </c>
      <c r="E1708" s="18">
        <v>0</v>
      </c>
      <c r="F1708" s="3" t="s">
        <v>88</v>
      </c>
    </row>
    <row r="1709" spans="3:6">
      <c r="C1709" s="4">
        <v>71</v>
      </c>
      <c r="D1709" s="16" t="s">
        <v>852</v>
      </c>
      <c r="E1709" s="18">
        <v>7</v>
      </c>
      <c r="F1709" s="1">
        <v>0.5</v>
      </c>
    </row>
    <row r="1710" spans="3:6">
      <c r="C1710" s="4">
        <v>72</v>
      </c>
      <c r="D1710" s="16" t="s">
        <v>853</v>
      </c>
      <c r="E1710" s="18">
        <v>1</v>
      </c>
      <c r="F1710" s="1">
        <v>0.1</v>
      </c>
    </row>
    <row r="1711" spans="3:6">
      <c r="C1711" s="4">
        <v>73</v>
      </c>
      <c r="D1711" s="16" t="s">
        <v>854</v>
      </c>
      <c r="E1711" s="18">
        <v>0</v>
      </c>
      <c r="F1711" s="3" t="s">
        <v>88</v>
      </c>
    </row>
    <row r="1712" spans="3:6">
      <c r="C1712" s="4">
        <v>74</v>
      </c>
      <c r="D1712" s="16" t="s">
        <v>855</v>
      </c>
      <c r="E1712" s="18">
        <v>0</v>
      </c>
      <c r="F1712" s="3" t="s">
        <v>88</v>
      </c>
    </row>
    <row r="1713" spans="3:6">
      <c r="C1713" s="4">
        <v>75</v>
      </c>
      <c r="D1713" s="16" t="s">
        <v>856</v>
      </c>
      <c r="E1713" s="18">
        <v>1</v>
      </c>
      <c r="F1713" s="1">
        <v>0.1</v>
      </c>
    </row>
    <row r="1714" spans="3:6">
      <c r="C1714" s="4">
        <v>76</v>
      </c>
      <c r="D1714" s="16" t="s">
        <v>857</v>
      </c>
      <c r="E1714" s="18">
        <v>1</v>
      </c>
      <c r="F1714" s="1">
        <v>0.1</v>
      </c>
    </row>
    <row r="1715" spans="3:6">
      <c r="C1715" s="4">
        <v>77</v>
      </c>
      <c r="D1715" s="16" t="s">
        <v>858</v>
      </c>
      <c r="E1715" s="18">
        <v>0</v>
      </c>
      <c r="F1715" s="3" t="s">
        <v>88</v>
      </c>
    </row>
    <row r="1716" spans="3:6">
      <c r="C1716" s="4">
        <v>78</v>
      </c>
      <c r="D1716" s="16" t="s">
        <v>859</v>
      </c>
      <c r="E1716" s="18">
        <v>0</v>
      </c>
      <c r="F1716" s="3" t="s">
        <v>88</v>
      </c>
    </row>
    <row r="1717" spans="3:6">
      <c r="C1717" s="4">
        <v>79</v>
      </c>
      <c r="D1717" s="16" t="s">
        <v>860</v>
      </c>
      <c r="E1717" s="18">
        <v>0</v>
      </c>
      <c r="F1717" s="3" t="s">
        <v>88</v>
      </c>
    </row>
    <row r="1718" spans="3:6">
      <c r="C1718" s="4">
        <v>80</v>
      </c>
      <c r="D1718" s="16" t="s">
        <v>861</v>
      </c>
      <c r="E1718" s="18">
        <v>0</v>
      </c>
      <c r="F1718" s="3" t="s">
        <v>88</v>
      </c>
    </row>
    <row r="1719" spans="3:6">
      <c r="C1719" s="4">
        <v>81</v>
      </c>
      <c r="D1719" s="16" t="s">
        <v>862</v>
      </c>
      <c r="E1719" s="18">
        <v>1</v>
      </c>
      <c r="F1719" s="1">
        <v>0.1</v>
      </c>
    </row>
    <row r="1720" spans="3:6">
      <c r="C1720" s="4">
        <v>82</v>
      </c>
      <c r="D1720" s="16" t="s">
        <v>863</v>
      </c>
      <c r="E1720" s="18">
        <v>1</v>
      </c>
      <c r="F1720" s="1">
        <v>0.1</v>
      </c>
    </row>
    <row r="1721" spans="3:6">
      <c r="C1721" s="4">
        <v>83</v>
      </c>
      <c r="D1721" s="16" t="s">
        <v>864</v>
      </c>
      <c r="E1721" s="18">
        <v>0</v>
      </c>
      <c r="F1721" s="3" t="s">
        <v>88</v>
      </c>
    </row>
    <row r="1722" spans="3:6">
      <c r="C1722" s="4">
        <v>84</v>
      </c>
      <c r="D1722" s="16" t="s">
        <v>865</v>
      </c>
      <c r="E1722" s="18">
        <v>0</v>
      </c>
      <c r="F1722" s="3" t="s">
        <v>88</v>
      </c>
    </row>
    <row r="1723" spans="3:6">
      <c r="C1723" s="4">
        <v>85</v>
      </c>
      <c r="D1723" s="16" t="s">
        <v>866</v>
      </c>
      <c r="E1723" s="18">
        <v>0</v>
      </c>
      <c r="F1723" s="3" t="s">
        <v>88</v>
      </c>
    </row>
    <row r="1724" spans="3:6">
      <c r="C1724" s="4">
        <v>86</v>
      </c>
      <c r="D1724" s="16" t="s">
        <v>867</v>
      </c>
      <c r="E1724" s="18">
        <v>1</v>
      </c>
      <c r="F1724" s="1">
        <v>0.1</v>
      </c>
    </row>
    <row r="1725" spans="3:6">
      <c r="C1725" s="4">
        <v>87</v>
      </c>
      <c r="D1725" s="16" t="s">
        <v>868</v>
      </c>
      <c r="E1725" s="18">
        <v>8</v>
      </c>
      <c r="F1725" s="1">
        <v>0.5</v>
      </c>
    </row>
    <row r="1726" spans="3:6">
      <c r="C1726" s="4">
        <v>88</v>
      </c>
      <c r="D1726" s="16" t="s">
        <v>869</v>
      </c>
      <c r="E1726" s="18">
        <v>1</v>
      </c>
      <c r="F1726" s="1">
        <v>0.1</v>
      </c>
    </row>
    <row r="1727" spans="3:6">
      <c r="C1727" s="4">
        <v>89</v>
      </c>
      <c r="D1727" s="16" t="s">
        <v>870</v>
      </c>
      <c r="E1727" s="18">
        <v>0</v>
      </c>
      <c r="F1727" s="3" t="s">
        <v>88</v>
      </c>
    </row>
    <row r="1728" spans="3:6">
      <c r="C1728" s="4">
        <v>90</v>
      </c>
      <c r="D1728" s="16" t="s">
        <v>871</v>
      </c>
      <c r="E1728" s="18">
        <v>1</v>
      </c>
      <c r="F1728" s="1">
        <v>0.1</v>
      </c>
    </row>
    <row r="1729" spans="3:6">
      <c r="C1729" s="4">
        <v>91</v>
      </c>
      <c r="D1729" s="16" t="s">
        <v>872</v>
      </c>
      <c r="E1729" s="18">
        <v>0</v>
      </c>
      <c r="F1729" s="3" t="s">
        <v>88</v>
      </c>
    </row>
    <row r="1730" spans="3:6">
      <c r="C1730" s="4">
        <v>92</v>
      </c>
      <c r="D1730" s="16" t="s">
        <v>873</v>
      </c>
      <c r="E1730" s="18">
        <v>2</v>
      </c>
      <c r="F1730" s="1">
        <v>0.1</v>
      </c>
    </row>
    <row r="1731" spans="3:6">
      <c r="C1731" s="4">
        <v>93</v>
      </c>
      <c r="D1731" s="16" t="s">
        <v>874</v>
      </c>
      <c r="E1731" s="18">
        <v>1</v>
      </c>
      <c r="F1731" s="1">
        <v>0.1</v>
      </c>
    </row>
    <row r="1732" spans="3:6">
      <c r="C1732" s="4">
        <v>94</v>
      </c>
      <c r="D1732" s="16" t="s">
        <v>875</v>
      </c>
      <c r="E1732" s="18">
        <v>1</v>
      </c>
      <c r="F1732" s="1">
        <v>0.1</v>
      </c>
    </row>
    <row r="1733" spans="3:6">
      <c r="C1733" s="4">
        <v>95</v>
      </c>
      <c r="D1733" s="16" t="s">
        <v>876</v>
      </c>
      <c r="E1733" s="18">
        <v>1</v>
      </c>
      <c r="F1733" s="1">
        <v>0.1</v>
      </c>
    </row>
    <row r="1734" spans="3:6">
      <c r="C1734" s="4">
        <v>96</v>
      </c>
      <c r="D1734" s="16" t="s">
        <v>877</v>
      </c>
      <c r="E1734" s="18">
        <v>1</v>
      </c>
      <c r="F1734" s="1">
        <v>0.1</v>
      </c>
    </row>
    <row r="1735" spans="3:6">
      <c r="C1735" s="4">
        <v>97</v>
      </c>
      <c r="D1735" s="16" t="s">
        <v>878</v>
      </c>
      <c r="E1735" s="18">
        <v>0</v>
      </c>
      <c r="F1735" s="3" t="s">
        <v>88</v>
      </c>
    </row>
    <row r="1736" spans="3:6">
      <c r="C1736" s="4">
        <v>98</v>
      </c>
      <c r="D1736" s="16" t="s">
        <v>879</v>
      </c>
      <c r="E1736" s="18">
        <v>1</v>
      </c>
      <c r="F1736" s="1">
        <v>0.1</v>
      </c>
    </row>
    <row r="1737" spans="3:6">
      <c r="C1737" s="4">
        <v>99</v>
      </c>
      <c r="D1737" s="16" t="s">
        <v>880</v>
      </c>
      <c r="E1737" s="18">
        <v>1</v>
      </c>
      <c r="F1737" s="1">
        <v>0.1</v>
      </c>
    </row>
    <row r="1738" spans="3:6">
      <c r="C1738" s="4">
        <v>100</v>
      </c>
      <c r="D1738" s="16" t="s">
        <v>881</v>
      </c>
      <c r="E1738" s="18">
        <v>1</v>
      </c>
      <c r="F1738" s="1">
        <v>0.1</v>
      </c>
    </row>
    <row r="1739" spans="3:6">
      <c r="C1739" s="4">
        <v>101</v>
      </c>
      <c r="D1739" s="16" t="s">
        <v>882</v>
      </c>
      <c r="E1739" s="18">
        <v>2</v>
      </c>
      <c r="F1739" s="1">
        <v>0.1</v>
      </c>
    </row>
    <row r="1740" spans="3:6">
      <c r="C1740" s="4">
        <v>102</v>
      </c>
      <c r="D1740" s="16" t="s">
        <v>883</v>
      </c>
      <c r="E1740" s="18">
        <v>1</v>
      </c>
      <c r="F1740" s="1">
        <v>0.1</v>
      </c>
    </row>
    <row r="1741" spans="3:6">
      <c r="C1741" s="4">
        <v>103</v>
      </c>
      <c r="D1741" s="16" t="s">
        <v>884</v>
      </c>
      <c r="E1741" s="18">
        <v>1</v>
      </c>
      <c r="F1741" s="1">
        <v>0.1</v>
      </c>
    </row>
    <row r="1742" spans="3:6">
      <c r="C1742" s="4">
        <v>104</v>
      </c>
      <c r="D1742" s="16" t="s">
        <v>885</v>
      </c>
      <c r="E1742" s="18">
        <v>3</v>
      </c>
      <c r="F1742" s="1">
        <v>0.2</v>
      </c>
    </row>
    <row r="1743" spans="3:6">
      <c r="C1743" s="4">
        <v>105</v>
      </c>
      <c r="D1743" s="16" t="s">
        <v>886</v>
      </c>
      <c r="E1743" s="18">
        <v>1</v>
      </c>
      <c r="F1743" s="1">
        <v>0.1</v>
      </c>
    </row>
    <row r="1744" spans="3:6">
      <c r="C1744" s="4">
        <v>106</v>
      </c>
      <c r="D1744" s="16" t="s">
        <v>887</v>
      </c>
      <c r="E1744" s="18">
        <v>1</v>
      </c>
      <c r="F1744" s="1">
        <v>0.1</v>
      </c>
    </row>
    <row r="1745" spans="3:6">
      <c r="C1745" s="4">
        <v>107</v>
      </c>
      <c r="D1745" s="16" t="s">
        <v>888</v>
      </c>
      <c r="E1745" s="18">
        <v>1</v>
      </c>
      <c r="F1745" s="1">
        <v>0.1</v>
      </c>
    </row>
    <row r="1746" spans="3:6">
      <c r="C1746" s="4">
        <v>108</v>
      </c>
      <c r="D1746" s="16" t="s">
        <v>889</v>
      </c>
      <c r="E1746" s="18">
        <v>3</v>
      </c>
      <c r="F1746" s="1">
        <v>0.2</v>
      </c>
    </row>
    <row r="1747" spans="3:6">
      <c r="C1747" s="4">
        <v>109</v>
      </c>
      <c r="D1747" s="16" t="s">
        <v>890</v>
      </c>
      <c r="E1747" s="18">
        <v>0</v>
      </c>
      <c r="F1747" s="3" t="s">
        <v>88</v>
      </c>
    </row>
    <row r="1748" spans="3:6">
      <c r="C1748" s="4">
        <v>110</v>
      </c>
      <c r="D1748" s="16" t="s">
        <v>891</v>
      </c>
      <c r="E1748" s="18">
        <v>1</v>
      </c>
      <c r="F1748" s="1">
        <v>0.1</v>
      </c>
    </row>
    <row r="1749" spans="3:6">
      <c r="C1749" s="4">
        <v>111</v>
      </c>
      <c r="D1749" s="16" t="s">
        <v>892</v>
      </c>
      <c r="E1749" s="18">
        <v>0</v>
      </c>
      <c r="F1749" s="3" t="s">
        <v>88</v>
      </c>
    </row>
    <row r="1750" spans="3:6">
      <c r="C1750" s="4">
        <v>112</v>
      </c>
      <c r="D1750" s="16" t="s">
        <v>893</v>
      </c>
      <c r="E1750" s="18">
        <v>0</v>
      </c>
      <c r="F1750" s="3" t="s">
        <v>88</v>
      </c>
    </row>
    <row r="1751" spans="3:6">
      <c r="C1751" s="4">
        <v>113</v>
      </c>
      <c r="D1751" s="16" t="s">
        <v>894</v>
      </c>
      <c r="E1751" s="18">
        <v>1</v>
      </c>
      <c r="F1751" s="1">
        <v>0.1</v>
      </c>
    </row>
    <row r="1752" spans="3:6">
      <c r="C1752" s="4">
        <v>114</v>
      </c>
      <c r="D1752" s="16" t="s">
        <v>895</v>
      </c>
      <c r="E1752" s="18">
        <v>1</v>
      </c>
      <c r="F1752" s="1">
        <v>0.1</v>
      </c>
    </row>
    <row r="1753" spans="3:6">
      <c r="C1753" s="4">
        <v>115</v>
      </c>
      <c r="D1753" s="16" t="s">
        <v>896</v>
      </c>
      <c r="E1753" s="18">
        <v>1</v>
      </c>
      <c r="F1753" s="1">
        <v>0.1</v>
      </c>
    </row>
    <row r="1754" spans="3:6">
      <c r="C1754" s="4">
        <v>116</v>
      </c>
      <c r="D1754" s="16" t="s">
        <v>897</v>
      </c>
      <c r="E1754" s="18">
        <v>0</v>
      </c>
      <c r="F1754" s="3" t="s">
        <v>88</v>
      </c>
    </row>
    <row r="1755" spans="3:6">
      <c r="C1755" s="4">
        <v>117</v>
      </c>
      <c r="D1755" s="16" t="s">
        <v>898</v>
      </c>
      <c r="E1755" s="18">
        <v>0</v>
      </c>
      <c r="F1755" s="3" t="s">
        <v>88</v>
      </c>
    </row>
    <row r="1756" spans="3:6">
      <c r="C1756" s="4">
        <v>118</v>
      </c>
      <c r="D1756" s="16" t="s">
        <v>899</v>
      </c>
      <c r="E1756" s="18">
        <v>0</v>
      </c>
      <c r="F1756" s="3" t="s">
        <v>88</v>
      </c>
    </row>
    <row r="1757" spans="3:6">
      <c r="C1757" s="4">
        <v>119</v>
      </c>
      <c r="D1757" s="16" t="s">
        <v>900</v>
      </c>
      <c r="E1757" s="18">
        <v>0</v>
      </c>
      <c r="F1757" s="3" t="s">
        <v>88</v>
      </c>
    </row>
    <row r="1758" spans="3:6">
      <c r="C1758" s="4">
        <v>120</v>
      </c>
      <c r="D1758" s="16" t="s">
        <v>901</v>
      </c>
      <c r="E1758" s="18">
        <v>0</v>
      </c>
      <c r="F1758" s="3" t="s">
        <v>88</v>
      </c>
    </row>
    <row r="1759" spans="3:6">
      <c r="C1759" s="4">
        <v>121</v>
      </c>
      <c r="D1759" s="16" t="s">
        <v>902</v>
      </c>
      <c r="E1759" s="18">
        <v>0</v>
      </c>
      <c r="F1759" s="3" t="s">
        <v>88</v>
      </c>
    </row>
    <row r="1760" spans="3:6">
      <c r="C1760" s="4">
        <v>122</v>
      </c>
      <c r="D1760" s="16" t="s">
        <v>903</v>
      </c>
      <c r="E1760" s="18">
        <v>1</v>
      </c>
      <c r="F1760" s="1">
        <v>0.1</v>
      </c>
    </row>
    <row r="1761" spans="3:6">
      <c r="C1761" s="4">
        <v>123</v>
      </c>
      <c r="D1761" s="16" t="s">
        <v>904</v>
      </c>
      <c r="E1761" s="18">
        <v>5</v>
      </c>
      <c r="F1761" s="1">
        <v>0.3</v>
      </c>
    </row>
    <row r="1762" spans="3:6">
      <c r="C1762" s="4">
        <v>124</v>
      </c>
      <c r="D1762" s="16" t="s">
        <v>905</v>
      </c>
      <c r="E1762" s="18">
        <v>4</v>
      </c>
      <c r="F1762" s="1">
        <v>0.3</v>
      </c>
    </row>
    <row r="1763" spans="3:6">
      <c r="C1763" s="4">
        <v>125</v>
      </c>
      <c r="D1763" s="16" t="s">
        <v>906</v>
      </c>
      <c r="E1763" s="18">
        <v>0</v>
      </c>
      <c r="F1763" s="3" t="s">
        <v>88</v>
      </c>
    </row>
    <row r="1764" spans="3:6">
      <c r="C1764" s="4">
        <v>126</v>
      </c>
      <c r="D1764" s="16" t="s">
        <v>907</v>
      </c>
      <c r="E1764" s="18">
        <v>1</v>
      </c>
      <c r="F1764" s="1">
        <v>0.1</v>
      </c>
    </row>
    <row r="1765" spans="3:6">
      <c r="C1765" s="4">
        <v>127</v>
      </c>
      <c r="D1765" s="16" t="s">
        <v>908</v>
      </c>
      <c r="E1765" s="18">
        <v>1</v>
      </c>
      <c r="F1765" s="1">
        <v>0.1</v>
      </c>
    </row>
    <row r="1766" spans="3:6">
      <c r="C1766" s="4">
        <v>128</v>
      </c>
      <c r="D1766" s="16" t="s">
        <v>909</v>
      </c>
      <c r="E1766" s="18">
        <v>0</v>
      </c>
      <c r="F1766" s="3" t="s">
        <v>88</v>
      </c>
    </row>
    <row r="1767" spans="3:6">
      <c r="C1767" s="4">
        <v>129</v>
      </c>
      <c r="D1767" s="16" t="s">
        <v>910</v>
      </c>
      <c r="E1767" s="18">
        <v>0</v>
      </c>
      <c r="F1767" s="3" t="s">
        <v>88</v>
      </c>
    </row>
    <row r="1768" spans="3:6">
      <c r="C1768" s="4">
        <v>130</v>
      </c>
      <c r="D1768" s="16" t="s">
        <v>911</v>
      </c>
      <c r="E1768" s="18">
        <v>0</v>
      </c>
      <c r="F1768" s="3" t="s">
        <v>88</v>
      </c>
    </row>
    <row r="1769" spans="3:6">
      <c r="C1769" s="4">
        <v>131</v>
      </c>
      <c r="D1769" s="16" t="s">
        <v>912</v>
      </c>
      <c r="E1769" s="18">
        <v>1</v>
      </c>
      <c r="F1769" s="1">
        <v>0.1</v>
      </c>
    </row>
    <row r="1770" spans="3:6">
      <c r="C1770" s="4">
        <v>132</v>
      </c>
      <c r="D1770" s="16" t="s">
        <v>913</v>
      </c>
      <c r="E1770" s="18">
        <v>0</v>
      </c>
      <c r="F1770" s="3" t="s">
        <v>88</v>
      </c>
    </row>
    <row r="1771" spans="3:6">
      <c r="C1771" s="4">
        <v>133</v>
      </c>
      <c r="D1771" s="16" t="s">
        <v>914</v>
      </c>
      <c r="E1771" s="18">
        <v>0</v>
      </c>
      <c r="F1771" s="3" t="s">
        <v>88</v>
      </c>
    </row>
    <row r="1772" spans="3:6">
      <c r="C1772" s="4">
        <v>134</v>
      </c>
      <c r="D1772" s="16" t="s">
        <v>915</v>
      </c>
      <c r="E1772" s="18">
        <v>0</v>
      </c>
      <c r="F1772" s="3" t="s">
        <v>88</v>
      </c>
    </row>
    <row r="1773" spans="3:6">
      <c r="C1773" s="4">
        <v>135</v>
      </c>
      <c r="D1773" s="16" t="s">
        <v>916</v>
      </c>
      <c r="E1773" s="18">
        <v>0</v>
      </c>
      <c r="F1773" s="3" t="s">
        <v>88</v>
      </c>
    </row>
    <row r="1774" spans="3:6">
      <c r="C1774" s="4">
        <v>136</v>
      </c>
      <c r="D1774" s="16" t="s">
        <v>917</v>
      </c>
      <c r="E1774" s="18">
        <v>0</v>
      </c>
      <c r="F1774" s="3" t="s">
        <v>88</v>
      </c>
    </row>
    <row r="1775" spans="3:6">
      <c r="C1775" s="4">
        <v>137</v>
      </c>
      <c r="D1775" s="16" t="s">
        <v>918</v>
      </c>
      <c r="E1775" s="18">
        <v>1</v>
      </c>
      <c r="F1775" s="1">
        <v>0.1</v>
      </c>
    </row>
    <row r="1776" spans="3:6">
      <c r="C1776" s="4">
        <v>138</v>
      </c>
      <c r="D1776" s="16" t="s">
        <v>919</v>
      </c>
      <c r="E1776" s="18">
        <v>0</v>
      </c>
      <c r="F1776" s="3" t="s">
        <v>88</v>
      </c>
    </row>
    <row r="1777" spans="3:6">
      <c r="C1777" s="4">
        <v>139</v>
      </c>
      <c r="D1777" s="16" t="s">
        <v>920</v>
      </c>
      <c r="E1777" s="18">
        <v>0</v>
      </c>
      <c r="F1777" s="3" t="s">
        <v>88</v>
      </c>
    </row>
    <row r="1778" spans="3:6">
      <c r="C1778" s="4">
        <v>140</v>
      </c>
      <c r="D1778" s="16" t="s">
        <v>921</v>
      </c>
      <c r="E1778" s="18">
        <v>0</v>
      </c>
      <c r="F1778" s="3" t="s">
        <v>88</v>
      </c>
    </row>
    <row r="1779" spans="3:6">
      <c r="C1779" s="4">
        <v>141</v>
      </c>
      <c r="D1779" s="16" t="s">
        <v>922</v>
      </c>
      <c r="E1779" s="18">
        <v>1</v>
      </c>
      <c r="F1779" s="1">
        <v>0.1</v>
      </c>
    </row>
    <row r="1780" spans="3:6">
      <c r="C1780" s="4">
        <v>142</v>
      </c>
      <c r="D1780" s="16" t="s">
        <v>923</v>
      </c>
      <c r="E1780" s="18">
        <v>0</v>
      </c>
      <c r="F1780" s="3" t="s">
        <v>88</v>
      </c>
    </row>
    <row r="1781" spans="3:6">
      <c r="C1781" s="4">
        <v>143</v>
      </c>
      <c r="D1781" s="16" t="s">
        <v>924</v>
      </c>
      <c r="E1781" s="18">
        <v>1</v>
      </c>
      <c r="F1781" s="1">
        <v>0.1</v>
      </c>
    </row>
    <row r="1782" spans="3:6">
      <c r="C1782" s="4">
        <v>144</v>
      </c>
      <c r="D1782" s="16" t="s">
        <v>925</v>
      </c>
      <c r="E1782" s="18">
        <v>1</v>
      </c>
      <c r="F1782" s="1">
        <v>0.1</v>
      </c>
    </row>
    <row r="1783" spans="3:6">
      <c r="C1783" s="4">
        <v>145</v>
      </c>
      <c r="D1783" s="16" t="s">
        <v>926</v>
      </c>
      <c r="E1783" s="18">
        <v>2</v>
      </c>
      <c r="F1783" s="1">
        <v>0.1</v>
      </c>
    </row>
    <row r="1784" spans="3:6">
      <c r="C1784" s="4">
        <v>146</v>
      </c>
      <c r="D1784" s="16" t="s">
        <v>927</v>
      </c>
      <c r="E1784" s="18">
        <v>1</v>
      </c>
      <c r="F1784" s="1">
        <v>0.1</v>
      </c>
    </row>
    <row r="1785" spans="3:6">
      <c r="C1785" s="4">
        <v>147</v>
      </c>
      <c r="D1785" s="16" t="s">
        <v>928</v>
      </c>
      <c r="E1785" s="18">
        <v>1</v>
      </c>
      <c r="F1785" s="1">
        <v>0.1</v>
      </c>
    </row>
    <row r="1786" spans="3:6">
      <c r="C1786" s="4">
        <v>148</v>
      </c>
      <c r="D1786" s="16" t="s">
        <v>929</v>
      </c>
      <c r="E1786" s="18">
        <v>0</v>
      </c>
      <c r="F1786" s="3" t="s">
        <v>88</v>
      </c>
    </row>
    <row r="1787" spans="3:6">
      <c r="C1787" s="4">
        <v>149</v>
      </c>
      <c r="D1787" s="16" t="s">
        <v>930</v>
      </c>
      <c r="E1787" s="18">
        <v>0</v>
      </c>
      <c r="F1787" s="3" t="s">
        <v>88</v>
      </c>
    </row>
    <row r="1788" spans="3:6">
      <c r="C1788" s="4">
        <v>150</v>
      </c>
      <c r="D1788" s="16" t="s">
        <v>931</v>
      </c>
      <c r="E1788" s="18">
        <v>2</v>
      </c>
      <c r="F1788" s="1">
        <v>0.1</v>
      </c>
    </row>
    <row r="1789" spans="3:6">
      <c r="C1789" s="4">
        <v>151</v>
      </c>
      <c r="D1789" s="16" t="s">
        <v>932</v>
      </c>
      <c r="E1789" s="18">
        <v>2</v>
      </c>
      <c r="F1789" s="1">
        <v>0.1</v>
      </c>
    </row>
    <row r="1790" spans="3:6">
      <c r="C1790" s="4">
        <v>152</v>
      </c>
      <c r="D1790" s="16" t="s">
        <v>933</v>
      </c>
      <c r="E1790" s="18">
        <v>1</v>
      </c>
      <c r="F1790" s="1">
        <v>0.1</v>
      </c>
    </row>
    <row r="1791" spans="3:6">
      <c r="C1791" s="4">
        <v>153</v>
      </c>
      <c r="D1791" s="16" t="s">
        <v>934</v>
      </c>
      <c r="E1791" s="18">
        <v>1</v>
      </c>
      <c r="F1791" s="1">
        <v>0.1</v>
      </c>
    </row>
    <row r="1792" spans="3:6">
      <c r="C1792" s="4">
        <v>154</v>
      </c>
      <c r="D1792" s="16" t="s">
        <v>935</v>
      </c>
      <c r="E1792" s="18">
        <v>10</v>
      </c>
      <c r="F1792" s="1">
        <v>0.7</v>
      </c>
    </row>
    <row r="1793" spans="3:6">
      <c r="C1793" s="4">
        <v>155</v>
      </c>
      <c r="D1793" s="16" t="s">
        <v>936</v>
      </c>
      <c r="E1793" s="18">
        <v>1</v>
      </c>
      <c r="F1793" s="1">
        <v>0.1</v>
      </c>
    </row>
    <row r="1794" spans="3:6">
      <c r="C1794" s="4">
        <v>156</v>
      </c>
      <c r="D1794" s="16" t="s">
        <v>937</v>
      </c>
      <c r="E1794" s="18">
        <v>0</v>
      </c>
      <c r="F1794" s="3" t="s">
        <v>88</v>
      </c>
    </row>
    <row r="1795" spans="3:6">
      <c r="C1795" s="4">
        <v>157</v>
      </c>
      <c r="D1795" s="16" t="s">
        <v>938</v>
      </c>
      <c r="E1795" s="18">
        <v>1</v>
      </c>
      <c r="F1795" s="1">
        <v>0.1</v>
      </c>
    </row>
    <row r="1796" spans="3:6">
      <c r="C1796" s="4">
        <v>158</v>
      </c>
      <c r="D1796" s="16" t="s">
        <v>939</v>
      </c>
      <c r="E1796" s="18">
        <v>0</v>
      </c>
      <c r="F1796" s="3" t="s">
        <v>88</v>
      </c>
    </row>
    <row r="1797" spans="3:6">
      <c r="C1797" s="4">
        <v>159</v>
      </c>
      <c r="D1797" s="16" t="s">
        <v>940</v>
      </c>
      <c r="E1797" s="18">
        <v>0</v>
      </c>
      <c r="F1797" s="3" t="s">
        <v>88</v>
      </c>
    </row>
    <row r="1798" spans="3:6">
      <c r="C1798" s="4">
        <v>160</v>
      </c>
      <c r="D1798" s="16" t="s">
        <v>941</v>
      </c>
      <c r="E1798" s="18">
        <v>1</v>
      </c>
      <c r="F1798" s="1">
        <v>0.1</v>
      </c>
    </row>
    <row r="1799" spans="3:6">
      <c r="C1799" s="4">
        <v>161</v>
      </c>
      <c r="D1799" s="16" t="s">
        <v>942</v>
      </c>
      <c r="E1799" s="18">
        <v>1</v>
      </c>
      <c r="F1799" s="1">
        <v>0.1</v>
      </c>
    </row>
    <row r="1800" spans="3:6">
      <c r="C1800" s="4">
        <v>162</v>
      </c>
      <c r="D1800" s="16" t="s">
        <v>943</v>
      </c>
      <c r="E1800" s="18">
        <v>2</v>
      </c>
      <c r="F1800" s="1">
        <v>0.1</v>
      </c>
    </row>
    <row r="1801" spans="3:6">
      <c r="C1801" s="4">
        <v>163</v>
      </c>
      <c r="D1801" s="16" t="s">
        <v>944</v>
      </c>
      <c r="E1801" s="18">
        <v>2</v>
      </c>
      <c r="F1801" s="1">
        <v>0.1</v>
      </c>
    </row>
    <row r="1802" spans="3:6">
      <c r="C1802" s="4">
        <v>164</v>
      </c>
      <c r="D1802" s="16" t="s">
        <v>945</v>
      </c>
      <c r="E1802" s="18">
        <v>1</v>
      </c>
      <c r="F1802" s="1">
        <v>0.1</v>
      </c>
    </row>
    <row r="1803" spans="3:6">
      <c r="C1803" s="4">
        <v>165</v>
      </c>
      <c r="D1803" s="16" t="s">
        <v>946</v>
      </c>
      <c r="E1803" s="18">
        <v>0</v>
      </c>
      <c r="F1803" s="3" t="s">
        <v>88</v>
      </c>
    </row>
    <row r="1804" spans="3:6">
      <c r="C1804" s="4">
        <v>166</v>
      </c>
      <c r="D1804" s="16" t="s">
        <v>947</v>
      </c>
      <c r="E1804" s="18">
        <v>0</v>
      </c>
      <c r="F1804" s="3" t="s">
        <v>88</v>
      </c>
    </row>
    <row r="1805" spans="3:6">
      <c r="C1805" s="4">
        <v>167</v>
      </c>
      <c r="D1805" s="16" t="s">
        <v>948</v>
      </c>
      <c r="E1805" s="18">
        <v>3</v>
      </c>
      <c r="F1805" s="1">
        <v>0.2</v>
      </c>
    </row>
    <row r="1806" spans="3:6">
      <c r="C1806" s="4">
        <v>168</v>
      </c>
      <c r="D1806" s="16" t="s">
        <v>949</v>
      </c>
      <c r="E1806" s="18">
        <v>0</v>
      </c>
      <c r="F1806" s="3" t="s">
        <v>88</v>
      </c>
    </row>
    <row r="1807" spans="3:6">
      <c r="C1807" s="4">
        <v>169</v>
      </c>
      <c r="D1807" s="16" t="s">
        <v>950</v>
      </c>
      <c r="E1807" s="18">
        <v>1</v>
      </c>
      <c r="F1807" s="1">
        <v>0.1</v>
      </c>
    </row>
    <row r="1808" spans="3:6">
      <c r="C1808" s="4">
        <v>170</v>
      </c>
      <c r="D1808" s="16" t="s">
        <v>951</v>
      </c>
      <c r="E1808" s="18">
        <v>1</v>
      </c>
      <c r="F1808" s="1">
        <v>0.1</v>
      </c>
    </row>
    <row r="1809" spans="3:6">
      <c r="C1809" s="4">
        <v>171</v>
      </c>
      <c r="D1809" s="16" t="s">
        <v>952</v>
      </c>
      <c r="E1809" s="18">
        <v>0</v>
      </c>
      <c r="F1809" s="3" t="s">
        <v>88</v>
      </c>
    </row>
    <row r="1810" spans="3:6">
      <c r="C1810" s="4">
        <v>172</v>
      </c>
      <c r="D1810" s="16" t="s">
        <v>953</v>
      </c>
      <c r="E1810" s="18">
        <v>7</v>
      </c>
      <c r="F1810" s="1">
        <v>0.5</v>
      </c>
    </row>
    <row r="1811" spans="3:6">
      <c r="C1811" s="4">
        <v>173</v>
      </c>
      <c r="D1811" s="16" t="s">
        <v>954</v>
      </c>
      <c r="E1811" s="18">
        <v>0</v>
      </c>
      <c r="F1811" s="3" t="s">
        <v>88</v>
      </c>
    </row>
    <row r="1812" spans="3:6">
      <c r="C1812" s="4">
        <v>174</v>
      </c>
      <c r="D1812" s="16" t="s">
        <v>955</v>
      </c>
      <c r="E1812" s="18">
        <v>2</v>
      </c>
      <c r="F1812" s="1">
        <v>0.1</v>
      </c>
    </row>
    <row r="1813" spans="3:6">
      <c r="C1813" s="4">
        <v>175</v>
      </c>
      <c r="D1813" s="16" t="s">
        <v>956</v>
      </c>
      <c r="E1813" s="18">
        <v>0</v>
      </c>
      <c r="F1813" s="3" t="s">
        <v>88</v>
      </c>
    </row>
    <row r="1814" spans="3:6">
      <c r="C1814" s="4">
        <v>176</v>
      </c>
      <c r="D1814" s="16" t="s">
        <v>957</v>
      </c>
      <c r="E1814" s="18">
        <v>1</v>
      </c>
      <c r="F1814" s="1">
        <v>0.1</v>
      </c>
    </row>
    <row r="1815" spans="3:6">
      <c r="C1815" s="4">
        <v>177</v>
      </c>
      <c r="D1815" s="16" t="s">
        <v>958</v>
      </c>
      <c r="E1815" s="18">
        <v>1</v>
      </c>
      <c r="F1815" s="1">
        <v>0.1</v>
      </c>
    </row>
    <row r="1816" spans="3:6">
      <c r="C1816" s="4">
        <v>178</v>
      </c>
      <c r="D1816" s="16" t="s">
        <v>959</v>
      </c>
      <c r="E1816" s="18">
        <v>0</v>
      </c>
      <c r="F1816" s="3" t="s">
        <v>88</v>
      </c>
    </row>
    <row r="1817" spans="3:6">
      <c r="C1817" s="4">
        <v>179</v>
      </c>
      <c r="D1817" s="16" t="s">
        <v>960</v>
      </c>
      <c r="E1817" s="18">
        <v>0</v>
      </c>
      <c r="F1817" s="3" t="s">
        <v>88</v>
      </c>
    </row>
    <row r="1818" spans="3:6">
      <c r="C1818" s="4">
        <v>180</v>
      </c>
      <c r="D1818" s="16" t="s">
        <v>961</v>
      </c>
      <c r="E1818" s="18">
        <v>0</v>
      </c>
      <c r="F1818" s="3" t="s">
        <v>88</v>
      </c>
    </row>
    <row r="1819" spans="3:6">
      <c r="C1819" s="4">
        <v>181</v>
      </c>
      <c r="D1819" s="16" t="s">
        <v>962</v>
      </c>
      <c r="E1819" s="18">
        <v>0</v>
      </c>
      <c r="F1819" s="3" t="s">
        <v>88</v>
      </c>
    </row>
    <row r="1820" spans="3:6">
      <c r="C1820" s="4">
        <v>182</v>
      </c>
      <c r="D1820" s="16" t="s">
        <v>963</v>
      </c>
      <c r="E1820" s="18">
        <v>0</v>
      </c>
      <c r="F1820" s="3" t="s">
        <v>88</v>
      </c>
    </row>
    <row r="1821" spans="3:6">
      <c r="C1821" s="4">
        <v>183</v>
      </c>
      <c r="D1821" s="16" t="s">
        <v>964</v>
      </c>
      <c r="E1821" s="18">
        <v>2</v>
      </c>
      <c r="F1821" s="1">
        <v>0.1</v>
      </c>
    </row>
    <row r="1822" spans="3:6">
      <c r="C1822" s="4">
        <v>184</v>
      </c>
      <c r="D1822" s="16" t="s">
        <v>965</v>
      </c>
      <c r="E1822" s="18">
        <v>0</v>
      </c>
      <c r="F1822" s="3" t="s">
        <v>88</v>
      </c>
    </row>
    <row r="1823" spans="3:6">
      <c r="C1823" s="4">
        <v>185</v>
      </c>
      <c r="D1823" s="16" t="s">
        <v>966</v>
      </c>
      <c r="E1823" s="18">
        <v>5</v>
      </c>
      <c r="F1823" s="1">
        <v>0.3</v>
      </c>
    </row>
    <row r="1824" spans="3:6">
      <c r="C1824" s="4">
        <v>186</v>
      </c>
      <c r="D1824" s="16" t="s">
        <v>967</v>
      </c>
      <c r="E1824" s="18">
        <v>1</v>
      </c>
      <c r="F1824" s="1">
        <v>0.1</v>
      </c>
    </row>
    <row r="1825" spans="3:6">
      <c r="C1825" s="4">
        <v>187</v>
      </c>
      <c r="D1825" s="16" t="s">
        <v>968</v>
      </c>
      <c r="E1825" s="18">
        <v>0</v>
      </c>
      <c r="F1825" s="3" t="s">
        <v>88</v>
      </c>
    </row>
    <row r="1826" spans="3:6">
      <c r="C1826" s="4">
        <v>188</v>
      </c>
      <c r="D1826" s="16" t="s">
        <v>969</v>
      </c>
      <c r="E1826" s="18">
        <v>2</v>
      </c>
      <c r="F1826" s="1">
        <v>0.1</v>
      </c>
    </row>
    <row r="1827" spans="3:6">
      <c r="C1827" s="4">
        <v>189</v>
      </c>
      <c r="D1827" s="16" t="s">
        <v>970</v>
      </c>
      <c r="E1827" s="18">
        <v>0</v>
      </c>
      <c r="F1827" s="3" t="s">
        <v>88</v>
      </c>
    </row>
    <row r="1828" spans="3:6">
      <c r="C1828" s="4">
        <v>190</v>
      </c>
      <c r="D1828" s="16" t="s">
        <v>971</v>
      </c>
      <c r="E1828" s="18">
        <v>1</v>
      </c>
      <c r="F1828" s="1">
        <v>0.1</v>
      </c>
    </row>
    <row r="1829" spans="3:6">
      <c r="C1829" s="4">
        <v>191</v>
      </c>
      <c r="D1829" s="16" t="s">
        <v>972</v>
      </c>
      <c r="E1829" s="18">
        <v>1</v>
      </c>
      <c r="F1829" s="1">
        <v>0.1</v>
      </c>
    </row>
    <row r="1830" spans="3:6">
      <c r="C1830" s="4">
        <v>192</v>
      </c>
      <c r="D1830" s="16" t="s">
        <v>973</v>
      </c>
      <c r="E1830" s="18">
        <v>0</v>
      </c>
      <c r="F1830" s="3" t="s">
        <v>88</v>
      </c>
    </row>
    <row r="1831" spans="3:6">
      <c r="C1831" s="4">
        <v>193</v>
      </c>
      <c r="D1831" s="16" t="s">
        <v>974</v>
      </c>
      <c r="E1831" s="18">
        <v>1</v>
      </c>
      <c r="F1831" s="1">
        <v>0.1</v>
      </c>
    </row>
    <row r="1832" spans="3:6">
      <c r="C1832" s="4">
        <v>194</v>
      </c>
      <c r="D1832" s="16" t="s">
        <v>975</v>
      </c>
      <c r="E1832" s="18">
        <v>0</v>
      </c>
      <c r="F1832" s="3" t="s">
        <v>88</v>
      </c>
    </row>
    <row r="1833" spans="3:6">
      <c r="C1833" s="4">
        <v>195</v>
      </c>
      <c r="D1833" s="16" t="s">
        <v>976</v>
      </c>
      <c r="E1833" s="18">
        <v>1</v>
      </c>
      <c r="F1833" s="1">
        <v>0.1</v>
      </c>
    </row>
    <row r="1834" spans="3:6">
      <c r="C1834" s="4">
        <v>196</v>
      </c>
      <c r="D1834" s="16" t="s">
        <v>977</v>
      </c>
      <c r="E1834" s="18">
        <v>0</v>
      </c>
      <c r="F1834" s="3" t="s">
        <v>88</v>
      </c>
    </row>
    <row r="1835" spans="3:6">
      <c r="C1835" s="4">
        <v>197</v>
      </c>
      <c r="D1835" s="16" t="s">
        <v>978</v>
      </c>
      <c r="E1835" s="18">
        <v>1</v>
      </c>
      <c r="F1835" s="1">
        <v>0.1</v>
      </c>
    </row>
    <row r="1836" spans="3:6">
      <c r="C1836" s="4">
        <v>198</v>
      </c>
      <c r="D1836" s="16" t="s">
        <v>979</v>
      </c>
      <c r="E1836" s="18">
        <v>2</v>
      </c>
      <c r="F1836" s="1">
        <v>0.1</v>
      </c>
    </row>
    <row r="1837" spans="3:6">
      <c r="C1837" s="4">
        <v>199</v>
      </c>
      <c r="D1837" s="16" t="s">
        <v>980</v>
      </c>
      <c r="E1837" s="18">
        <v>4</v>
      </c>
      <c r="F1837" s="1">
        <v>0.3</v>
      </c>
    </row>
    <row r="1838" spans="3:6">
      <c r="C1838" s="4">
        <v>200</v>
      </c>
      <c r="D1838" s="16" t="s">
        <v>981</v>
      </c>
      <c r="E1838" s="18">
        <v>0</v>
      </c>
      <c r="F1838" s="3" t="s">
        <v>88</v>
      </c>
    </row>
    <row r="1839" spans="3:6">
      <c r="C1839" s="4">
        <v>201</v>
      </c>
      <c r="D1839" s="16" t="s">
        <v>982</v>
      </c>
      <c r="E1839" s="18">
        <v>0</v>
      </c>
      <c r="F1839" s="3" t="s">
        <v>88</v>
      </c>
    </row>
    <row r="1840" spans="3:6">
      <c r="C1840" s="4">
        <v>202</v>
      </c>
      <c r="D1840" s="16" t="s">
        <v>983</v>
      </c>
      <c r="E1840" s="18">
        <v>1</v>
      </c>
      <c r="F1840" s="1">
        <v>0.1</v>
      </c>
    </row>
    <row r="1841" spans="3:6">
      <c r="C1841" s="4">
        <v>203</v>
      </c>
      <c r="D1841" s="16" t="s">
        <v>984</v>
      </c>
      <c r="E1841" s="18">
        <v>0</v>
      </c>
      <c r="F1841" s="3" t="s">
        <v>88</v>
      </c>
    </row>
    <row r="1842" spans="3:6">
      <c r="C1842" s="4">
        <v>204</v>
      </c>
      <c r="D1842" s="16" t="s">
        <v>985</v>
      </c>
      <c r="E1842" s="18">
        <v>2</v>
      </c>
      <c r="F1842" s="1">
        <v>0.1</v>
      </c>
    </row>
    <row r="1843" spans="3:6">
      <c r="C1843" s="4">
        <v>205</v>
      </c>
      <c r="D1843" s="16" t="s">
        <v>986</v>
      </c>
      <c r="E1843" s="18">
        <v>3</v>
      </c>
      <c r="F1843" s="1">
        <v>0.2</v>
      </c>
    </row>
    <row r="1844" spans="3:6">
      <c r="C1844" s="4">
        <v>206</v>
      </c>
      <c r="D1844" s="16" t="s">
        <v>987</v>
      </c>
      <c r="E1844" s="18">
        <v>1</v>
      </c>
      <c r="F1844" s="1">
        <v>0.1</v>
      </c>
    </row>
    <row r="1845" spans="3:6">
      <c r="C1845" s="4">
        <v>207</v>
      </c>
      <c r="D1845" s="16" t="s">
        <v>988</v>
      </c>
      <c r="E1845" s="18">
        <v>0</v>
      </c>
      <c r="F1845" s="3" t="s">
        <v>88</v>
      </c>
    </row>
    <row r="1846" spans="3:6">
      <c r="C1846" s="4">
        <v>208</v>
      </c>
      <c r="D1846" s="16" t="s">
        <v>989</v>
      </c>
      <c r="E1846" s="18">
        <v>0</v>
      </c>
      <c r="F1846" s="3" t="s">
        <v>88</v>
      </c>
    </row>
    <row r="1847" spans="3:6">
      <c r="C1847" s="4">
        <v>209</v>
      </c>
      <c r="D1847" s="16" t="s">
        <v>990</v>
      </c>
      <c r="E1847" s="18">
        <v>0</v>
      </c>
      <c r="F1847" s="3" t="s">
        <v>88</v>
      </c>
    </row>
    <row r="1848" spans="3:6">
      <c r="C1848" s="4">
        <v>210</v>
      </c>
      <c r="D1848" s="16" t="s">
        <v>991</v>
      </c>
      <c r="E1848" s="18">
        <v>4</v>
      </c>
      <c r="F1848" s="1">
        <v>0.3</v>
      </c>
    </row>
    <row r="1849" spans="3:6">
      <c r="C1849" s="4">
        <v>211</v>
      </c>
      <c r="D1849" s="16" t="s">
        <v>992</v>
      </c>
      <c r="E1849" s="18">
        <v>0</v>
      </c>
      <c r="F1849" s="3" t="s">
        <v>88</v>
      </c>
    </row>
    <row r="1850" spans="3:6">
      <c r="C1850" s="4">
        <v>212</v>
      </c>
      <c r="D1850" s="16" t="s">
        <v>993</v>
      </c>
      <c r="E1850" s="18">
        <v>4</v>
      </c>
      <c r="F1850" s="1">
        <v>0.3</v>
      </c>
    </row>
    <row r="1851" spans="3:6">
      <c r="C1851" s="4">
        <v>213</v>
      </c>
      <c r="D1851" s="16" t="s">
        <v>994</v>
      </c>
      <c r="E1851" s="18">
        <v>1</v>
      </c>
      <c r="F1851" s="1">
        <v>0.1</v>
      </c>
    </row>
    <row r="1852" spans="3:6">
      <c r="C1852" s="4">
        <v>214</v>
      </c>
      <c r="D1852" s="16" t="s">
        <v>995</v>
      </c>
      <c r="E1852" s="18">
        <v>1</v>
      </c>
      <c r="F1852" s="1">
        <v>0.1</v>
      </c>
    </row>
    <row r="1853" spans="3:6">
      <c r="C1853" s="4">
        <v>215</v>
      </c>
      <c r="D1853" s="16" t="s">
        <v>996</v>
      </c>
      <c r="E1853" s="18">
        <v>8</v>
      </c>
      <c r="F1853" s="1">
        <v>0.5</v>
      </c>
    </row>
    <row r="1854" spans="3:6">
      <c r="C1854" s="4">
        <v>216</v>
      </c>
      <c r="D1854" s="16" t="s">
        <v>997</v>
      </c>
      <c r="E1854" s="18">
        <v>0</v>
      </c>
      <c r="F1854" s="3" t="s">
        <v>88</v>
      </c>
    </row>
    <row r="1855" spans="3:6">
      <c r="C1855" s="4">
        <v>217</v>
      </c>
      <c r="D1855" s="16" t="s">
        <v>998</v>
      </c>
      <c r="E1855" s="18">
        <v>1</v>
      </c>
      <c r="F1855" s="1">
        <v>0.1</v>
      </c>
    </row>
    <row r="1856" spans="3:6">
      <c r="C1856" s="4">
        <v>218</v>
      </c>
      <c r="D1856" s="16" t="s">
        <v>999</v>
      </c>
      <c r="E1856" s="18">
        <v>1</v>
      </c>
      <c r="F1856" s="1">
        <v>0.1</v>
      </c>
    </row>
    <row r="1857" spans="3:6">
      <c r="C1857" s="4">
        <v>219</v>
      </c>
      <c r="D1857" s="16" t="s">
        <v>1000</v>
      </c>
      <c r="E1857" s="18">
        <v>1</v>
      </c>
      <c r="F1857" s="1">
        <v>0.1</v>
      </c>
    </row>
    <row r="1858" spans="3:6">
      <c r="C1858" s="4">
        <v>220</v>
      </c>
      <c r="D1858" s="16" t="s">
        <v>1001</v>
      </c>
      <c r="E1858" s="18">
        <v>1</v>
      </c>
      <c r="F1858" s="1">
        <v>0.1</v>
      </c>
    </row>
    <row r="1859" spans="3:6">
      <c r="C1859" s="4">
        <v>221</v>
      </c>
      <c r="D1859" s="16" t="s">
        <v>1002</v>
      </c>
      <c r="E1859" s="18">
        <v>1</v>
      </c>
      <c r="F1859" s="1">
        <v>0.1</v>
      </c>
    </row>
    <row r="1860" spans="3:6">
      <c r="C1860" s="4">
        <v>222</v>
      </c>
      <c r="D1860" s="16" t="s">
        <v>1003</v>
      </c>
      <c r="E1860" s="18">
        <v>1</v>
      </c>
      <c r="F1860" s="1">
        <v>0.1</v>
      </c>
    </row>
    <row r="1861" spans="3:6">
      <c r="C1861" s="4">
        <v>223</v>
      </c>
      <c r="D1861" s="16" t="s">
        <v>1004</v>
      </c>
      <c r="E1861" s="18">
        <v>0</v>
      </c>
      <c r="F1861" s="3" t="s">
        <v>88</v>
      </c>
    </row>
    <row r="1862" spans="3:6">
      <c r="C1862" s="4">
        <v>224</v>
      </c>
      <c r="D1862" s="16" t="s">
        <v>1005</v>
      </c>
      <c r="E1862" s="18">
        <v>0</v>
      </c>
      <c r="F1862" s="3" t="s">
        <v>88</v>
      </c>
    </row>
    <row r="1863" spans="3:6">
      <c r="C1863" s="4">
        <v>225</v>
      </c>
      <c r="D1863" s="16" t="s">
        <v>1006</v>
      </c>
      <c r="E1863" s="18">
        <v>0</v>
      </c>
      <c r="F1863" s="3" t="s">
        <v>88</v>
      </c>
    </row>
    <row r="1864" spans="3:6">
      <c r="C1864" s="4">
        <v>226</v>
      </c>
      <c r="D1864" s="16" t="s">
        <v>1007</v>
      </c>
      <c r="E1864" s="18">
        <v>1</v>
      </c>
      <c r="F1864" s="1">
        <v>0.1</v>
      </c>
    </row>
    <row r="1865" spans="3:6">
      <c r="C1865" s="4">
        <v>227</v>
      </c>
      <c r="D1865" s="16" t="s">
        <v>1008</v>
      </c>
      <c r="E1865" s="18">
        <v>12</v>
      </c>
      <c r="F1865" s="1">
        <v>0.8</v>
      </c>
    </row>
    <row r="1866" spans="3:6">
      <c r="C1866" s="4">
        <v>228</v>
      </c>
      <c r="D1866" s="16" t="s">
        <v>1009</v>
      </c>
      <c r="E1866" s="18">
        <v>0</v>
      </c>
      <c r="F1866" s="3" t="s">
        <v>88</v>
      </c>
    </row>
    <row r="1867" spans="3:6">
      <c r="C1867" s="4">
        <v>229</v>
      </c>
      <c r="D1867" s="16" t="s">
        <v>1010</v>
      </c>
      <c r="E1867" s="18">
        <v>14</v>
      </c>
      <c r="F1867" s="1">
        <v>0.9</v>
      </c>
    </row>
    <row r="1868" spans="3:6">
      <c r="C1868" s="4">
        <v>230</v>
      </c>
      <c r="D1868" s="16" t="s">
        <v>1011</v>
      </c>
      <c r="E1868" s="18">
        <v>1</v>
      </c>
      <c r="F1868" s="1">
        <v>0.1</v>
      </c>
    </row>
    <row r="1869" spans="3:6">
      <c r="C1869" s="4">
        <v>231</v>
      </c>
      <c r="D1869" s="16" t="s">
        <v>1012</v>
      </c>
      <c r="E1869" s="18">
        <v>0</v>
      </c>
      <c r="F1869" s="3" t="s">
        <v>88</v>
      </c>
    </row>
    <row r="1870" spans="3:6">
      <c r="C1870" s="4">
        <v>232</v>
      </c>
      <c r="D1870" s="16" t="s">
        <v>1013</v>
      </c>
      <c r="E1870" s="18">
        <v>0</v>
      </c>
      <c r="F1870" s="3" t="s">
        <v>88</v>
      </c>
    </row>
    <row r="1871" spans="3:6">
      <c r="C1871" s="4">
        <v>233</v>
      </c>
      <c r="D1871" s="16" t="s">
        <v>1014</v>
      </c>
      <c r="E1871" s="18">
        <v>3</v>
      </c>
      <c r="F1871" s="1">
        <v>0.2</v>
      </c>
    </row>
    <row r="1872" spans="3:6">
      <c r="C1872" s="4">
        <v>234</v>
      </c>
      <c r="D1872" s="16" t="s">
        <v>1015</v>
      </c>
      <c r="E1872" s="18">
        <v>1</v>
      </c>
      <c r="F1872" s="1">
        <v>0.1</v>
      </c>
    </row>
    <row r="1873" spans="3:6">
      <c r="C1873" s="4">
        <v>235</v>
      </c>
      <c r="D1873" s="16" t="s">
        <v>1016</v>
      </c>
      <c r="E1873" s="18">
        <v>1</v>
      </c>
      <c r="F1873" s="1">
        <v>0.1</v>
      </c>
    </row>
    <row r="1874" spans="3:6">
      <c r="C1874" s="4">
        <v>236</v>
      </c>
      <c r="D1874" s="16" t="s">
        <v>1017</v>
      </c>
      <c r="E1874" s="18">
        <v>1</v>
      </c>
      <c r="F1874" s="1">
        <v>0.1</v>
      </c>
    </row>
    <row r="1875" spans="3:6">
      <c r="C1875" s="4">
        <v>237</v>
      </c>
      <c r="D1875" s="16" t="s">
        <v>1018</v>
      </c>
      <c r="E1875" s="18">
        <v>1</v>
      </c>
      <c r="F1875" s="1">
        <v>0.1</v>
      </c>
    </row>
    <row r="1876" spans="3:6">
      <c r="C1876" s="4">
        <v>238</v>
      </c>
      <c r="D1876" s="16" t="s">
        <v>1019</v>
      </c>
      <c r="E1876" s="18">
        <v>1</v>
      </c>
      <c r="F1876" s="1">
        <v>0.1</v>
      </c>
    </row>
    <row r="1877" spans="3:6">
      <c r="C1877" s="4">
        <v>239</v>
      </c>
      <c r="D1877" s="16" t="s">
        <v>1020</v>
      </c>
      <c r="E1877" s="18">
        <v>0</v>
      </c>
      <c r="F1877" s="3" t="s">
        <v>88</v>
      </c>
    </row>
    <row r="1878" spans="3:6">
      <c r="C1878" s="4">
        <v>240</v>
      </c>
      <c r="D1878" s="16" t="s">
        <v>1021</v>
      </c>
      <c r="E1878" s="18">
        <v>2</v>
      </c>
      <c r="F1878" s="1">
        <v>0.1</v>
      </c>
    </row>
    <row r="1879" spans="3:6">
      <c r="C1879" s="4">
        <v>241</v>
      </c>
      <c r="D1879" s="16" t="s">
        <v>1022</v>
      </c>
      <c r="E1879" s="18">
        <v>1</v>
      </c>
      <c r="F1879" s="1">
        <v>0.1</v>
      </c>
    </row>
    <row r="1880" spans="3:6">
      <c r="C1880" s="4">
        <v>242</v>
      </c>
      <c r="D1880" s="16" t="s">
        <v>1023</v>
      </c>
      <c r="E1880" s="18">
        <v>1</v>
      </c>
      <c r="F1880" s="1">
        <v>0.1</v>
      </c>
    </row>
    <row r="1881" spans="3:6">
      <c r="C1881" s="4">
        <v>243</v>
      </c>
      <c r="D1881" s="16" t="s">
        <v>1024</v>
      </c>
      <c r="E1881" s="18">
        <v>0</v>
      </c>
      <c r="F1881" s="3" t="s">
        <v>88</v>
      </c>
    </row>
    <row r="1882" spans="3:6">
      <c r="C1882" s="4">
        <v>244</v>
      </c>
      <c r="D1882" s="16" t="s">
        <v>1025</v>
      </c>
      <c r="E1882" s="18">
        <v>1</v>
      </c>
      <c r="F1882" s="1">
        <v>0.1</v>
      </c>
    </row>
    <row r="1883" spans="3:6">
      <c r="C1883" s="4">
        <v>245</v>
      </c>
      <c r="D1883" s="16" t="s">
        <v>1026</v>
      </c>
      <c r="E1883" s="18">
        <v>1</v>
      </c>
      <c r="F1883" s="1">
        <v>0.1</v>
      </c>
    </row>
    <row r="1884" spans="3:6">
      <c r="C1884" s="4">
        <v>246</v>
      </c>
      <c r="D1884" s="16" t="s">
        <v>1027</v>
      </c>
      <c r="E1884" s="18">
        <v>0</v>
      </c>
      <c r="F1884" s="3" t="s">
        <v>88</v>
      </c>
    </row>
    <row r="1885" spans="3:6">
      <c r="C1885" s="4">
        <v>247</v>
      </c>
      <c r="D1885" s="16" t="s">
        <v>1028</v>
      </c>
      <c r="E1885" s="18">
        <v>0</v>
      </c>
      <c r="F1885" s="3" t="s">
        <v>88</v>
      </c>
    </row>
    <row r="1886" spans="3:6">
      <c r="C1886" s="4">
        <v>248</v>
      </c>
      <c r="D1886" s="16" t="s">
        <v>1029</v>
      </c>
      <c r="E1886" s="18">
        <v>0</v>
      </c>
      <c r="F1886" s="3" t="s">
        <v>88</v>
      </c>
    </row>
    <row r="1887" spans="3:6">
      <c r="C1887" s="4">
        <v>249</v>
      </c>
      <c r="D1887" s="16" t="s">
        <v>1030</v>
      </c>
      <c r="E1887" s="18">
        <v>0</v>
      </c>
      <c r="F1887" s="3" t="s">
        <v>88</v>
      </c>
    </row>
    <row r="1888" spans="3:6">
      <c r="C1888" s="4">
        <v>250</v>
      </c>
      <c r="D1888" s="16" t="s">
        <v>1031</v>
      </c>
      <c r="E1888" s="18">
        <v>1</v>
      </c>
      <c r="F1888" s="1">
        <v>0.1</v>
      </c>
    </row>
    <row r="1889" spans="3:6">
      <c r="C1889" s="4">
        <v>251</v>
      </c>
      <c r="D1889" s="16" t="s">
        <v>1032</v>
      </c>
      <c r="E1889" s="18">
        <v>1</v>
      </c>
      <c r="F1889" s="1">
        <v>0.1</v>
      </c>
    </row>
    <row r="1890" spans="3:6">
      <c r="C1890" s="4">
        <v>252</v>
      </c>
      <c r="D1890" s="16" t="s">
        <v>1033</v>
      </c>
      <c r="E1890" s="18">
        <v>0</v>
      </c>
      <c r="F1890" s="3" t="s">
        <v>88</v>
      </c>
    </row>
    <row r="1891" spans="3:6">
      <c r="C1891" s="4">
        <v>253</v>
      </c>
      <c r="D1891" s="16" t="s">
        <v>1034</v>
      </c>
      <c r="E1891" s="18">
        <v>2</v>
      </c>
      <c r="F1891" s="1">
        <v>0.1</v>
      </c>
    </row>
    <row r="1892" spans="3:6">
      <c r="C1892" s="4">
        <v>254</v>
      </c>
      <c r="D1892" s="16" t="s">
        <v>1035</v>
      </c>
      <c r="E1892" s="18">
        <v>2</v>
      </c>
      <c r="F1892" s="1">
        <v>0.1</v>
      </c>
    </row>
    <row r="1893" spans="3:6">
      <c r="C1893" s="4">
        <v>255</v>
      </c>
      <c r="D1893" s="16" t="s">
        <v>1036</v>
      </c>
      <c r="E1893" s="18">
        <v>1</v>
      </c>
      <c r="F1893" s="1">
        <v>0.1</v>
      </c>
    </row>
    <row r="1894" spans="3:6">
      <c r="C1894" s="4">
        <v>256</v>
      </c>
      <c r="D1894" s="16" t="s">
        <v>1037</v>
      </c>
      <c r="E1894" s="18">
        <v>2</v>
      </c>
      <c r="F1894" s="1">
        <v>0.1</v>
      </c>
    </row>
    <row r="1895" spans="3:6">
      <c r="C1895" s="4">
        <v>257</v>
      </c>
      <c r="D1895" s="16" t="s">
        <v>1038</v>
      </c>
      <c r="E1895" s="18">
        <v>0</v>
      </c>
      <c r="F1895" s="3" t="s">
        <v>88</v>
      </c>
    </row>
    <row r="1896" spans="3:6">
      <c r="C1896" s="4">
        <v>258</v>
      </c>
      <c r="D1896" s="16" t="s">
        <v>1039</v>
      </c>
      <c r="E1896" s="18">
        <v>1</v>
      </c>
      <c r="F1896" s="1">
        <v>0.1</v>
      </c>
    </row>
    <row r="1897" spans="3:6">
      <c r="C1897" s="4">
        <v>259</v>
      </c>
      <c r="D1897" s="16" t="s">
        <v>1040</v>
      </c>
      <c r="E1897" s="18">
        <v>3</v>
      </c>
      <c r="F1897" s="1">
        <v>0.2</v>
      </c>
    </row>
    <row r="1898" spans="3:6">
      <c r="C1898" s="4">
        <v>260</v>
      </c>
      <c r="D1898" s="16" t="s">
        <v>1041</v>
      </c>
      <c r="E1898" s="18">
        <v>1</v>
      </c>
      <c r="F1898" s="1">
        <v>0.1</v>
      </c>
    </row>
    <row r="1899" spans="3:6">
      <c r="C1899" s="4">
        <v>261</v>
      </c>
      <c r="D1899" s="16" t="s">
        <v>1042</v>
      </c>
      <c r="E1899" s="18">
        <v>0</v>
      </c>
      <c r="F1899" s="3" t="s">
        <v>88</v>
      </c>
    </row>
    <row r="1900" spans="3:6">
      <c r="C1900" s="4">
        <v>262</v>
      </c>
      <c r="D1900" s="16" t="s">
        <v>1043</v>
      </c>
      <c r="E1900" s="18">
        <v>1</v>
      </c>
      <c r="F1900" s="1">
        <v>0.1</v>
      </c>
    </row>
    <row r="1901" spans="3:6">
      <c r="C1901" s="4">
        <v>263</v>
      </c>
      <c r="D1901" s="16" t="s">
        <v>1044</v>
      </c>
      <c r="E1901" s="18">
        <v>0</v>
      </c>
      <c r="F1901" s="3" t="s">
        <v>88</v>
      </c>
    </row>
    <row r="1902" spans="3:6">
      <c r="C1902" s="4">
        <v>264</v>
      </c>
      <c r="D1902" s="16" t="s">
        <v>1045</v>
      </c>
      <c r="E1902" s="18">
        <v>0</v>
      </c>
      <c r="F1902" s="3" t="s">
        <v>88</v>
      </c>
    </row>
    <row r="1903" spans="3:6">
      <c r="C1903" s="4">
        <v>265</v>
      </c>
      <c r="D1903" s="16" t="s">
        <v>1046</v>
      </c>
      <c r="E1903" s="18">
        <v>0</v>
      </c>
      <c r="F1903" s="3" t="s">
        <v>88</v>
      </c>
    </row>
    <row r="1904" spans="3:6">
      <c r="C1904" s="4">
        <v>266</v>
      </c>
      <c r="D1904" s="16" t="s">
        <v>1047</v>
      </c>
      <c r="E1904" s="18">
        <v>1</v>
      </c>
      <c r="F1904" s="1">
        <v>0.1</v>
      </c>
    </row>
    <row r="1905" spans="3:6">
      <c r="C1905" s="4">
        <v>267</v>
      </c>
      <c r="D1905" s="16" t="s">
        <v>1048</v>
      </c>
      <c r="E1905" s="18">
        <v>2</v>
      </c>
      <c r="F1905" s="1">
        <v>0.1</v>
      </c>
    </row>
    <row r="1906" spans="3:6">
      <c r="C1906" s="4">
        <v>268</v>
      </c>
      <c r="D1906" s="16" t="s">
        <v>1049</v>
      </c>
      <c r="E1906" s="18">
        <v>0</v>
      </c>
      <c r="F1906" s="3" t="s">
        <v>88</v>
      </c>
    </row>
    <row r="1907" spans="3:6">
      <c r="C1907" s="4">
        <v>269</v>
      </c>
      <c r="D1907" s="16" t="s">
        <v>1050</v>
      </c>
      <c r="E1907" s="18">
        <v>0</v>
      </c>
      <c r="F1907" s="3" t="s">
        <v>88</v>
      </c>
    </row>
    <row r="1908" spans="3:6">
      <c r="C1908" s="4">
        <v>270</v>
      </c>
      <c r="D1908" s="16" t="s">
        <v>1051</v>
      </c>
      <c r="E1908" s="18">
        <v>1</v>
      </c>
      <c r="F1908" s="1">
        <v>0.1</v>
      </c>
    </row>
    <row r="1909" spans="3:6">
      <c r="C1909" s="4">
        <v>271</v>
      </c>
      <c r="D1909" s="16" t="s">
        <v>1052</v>
      </c>
      <c r="E1909" s="18">
        <v>2</v>
      </c>
      <c r="F1909" s="1">
        <v>0.1</v>
      </c>
    </row>
    <row r="1910" spans="3:6">
      <c r="C1910" s="4">
        <v>272</v>
      </c>
      <c r="D1910" s="16" t="s">
        <v>1053</v>
      </c>
      <c r="E1910" s="18">
        <v>1</v>
      </c>
      <c r="F1910" s="1">
        <v>0.1</v>
      </c>
    </row>
    <row r="1911" spans="3:6">
      <c r="C1911" s="4">
        <v>273</v>
      </c>
      <c r="D1911" s="16" t="s">
        <v>1054</v>
      </c>
      <c r="E1911" s="18">
        <v>0</v>
      </c>
      <c r="F1911" s="3" t="s">
        <v>88</v>
      </c>
    </row>
    <row r="1912" spans="3:6">
      <c r="C1912" s="4">
        <v>274</v>
      </c>
      <c r="D1912" s="16" t="s">
        <v>1055</v>
      </c>
      <c r="E1912" s="18">
        <v>0</v>
      </c>
      <c r="F1912" s="3" t="s">
        <v>88</v>
      </c>
    </row>
    <row r="1913" spans="3:6">
      <c r="C1913" s="4">
        <v>275</v>
      </c>
      <c r="D1913" s="16" t="s">
        <v>1056</v>
      </c>
      <c r="E1913" s="18">
        <v>1</v>
      </c>
      <c r="F1913" s="1">
        <v>0.1</v>
      </c>
    </row>
    <row r="1914" spans="3:6">
      <c r="C1914" s="4">
        <v>276</v>
      </c>
      <c r="D1914" s="16" t="s">
        <v>1057</v>
      </c>
      <c r="E1914" s="18">
        <v>0</v>
      </c>
      <c r="F1914" s="3" t="s">
        <v>88</v>
      </c>
    </row>
    <row r="1915" spans="3:6">
      <c r="C1915" s="4">
        <v>277</v>
      </c>
      <c r="D1915" s="16" t="s">
        <v>1058</v>
      </c>
      <c r="E1915" s="18">
        <v>0</v>
      </c>
      <c r="F1915" s="3" t="s">
        <v>88</v>
      </c>
    </row>
    <row r="1916" spans="3:6">
      <c r="C1916" s="4">
        <v>278</v>
      </c>
      <c r="D1916" s="16" t="s">
        <v>1059</v>
      </c>
      <c r="E1916" s="18">
        <v>2</v>
      </c>
      <c r="F1916" s="1">
        <v>0.1</v>
      </c>
    </row>
    <row r="1917" spans="3:6">
      <c r="C1917" s="4">
        <v>279</v>
      </c>
      <c r="D1917" s="16" t="s">
        <v>1060</v>
      </c>
      <c r="E1917" s="18">
        <v>1</v>
      </c>
      <c r="F1917" s="1">
        <v>0.1</v>
      </c>
    </row>
    <row r="1918" spans="3:6">
      <c r="C1918" s="4">
        <v>280</v>
      </c>
      <c r="D1918" s="16" t="s">
        <v>1061</v>
      </c>
      <c r="E1918" s="18">
        <v>1</v>
      </c>
      <c r="F1918" s="1">
        <v>0.1</v>
      </c>
    </row>
    <row r="1919" spans="3:6">
      <c r="C1919" s="4">
        <v>281</v>
      </c>
      <c r="D1919" s="16" t="s">
        <v>1062</v>
      </c>
      <c r="E1919" s="18">
        <v>0</v>
      </c>
      <c r="F1919" s="3" t="s">
        <v>88</v>
      </c>
    </row>
    <row r="1920" spans="3:6">
      <c r="C1920" s="4">
        <v>282</v>
      </c>
      <c r="D1920" s="16" t="s">
        <v>1063</v>
      </c>
      <c r="E1920" s="18">
        <v>1</v>
      </c>
      <c r="F1920" s="1">
        <v>0.1</v>
      </c>
    </row>
    <row r="1921" spans="3:6">
      <c r="C1921" s="4">
        <v>283</v>
      </c>
      <c r="D1921" s="16" t="s">
        <v>1064</v>
      </c>
      <c r="E1921" s="18">
        <v>1</v>
      </c>
      <c r="F1921" s="1">
        <v>0.1</v>
      </c>
    </row>
    <row r="1922" spans="3:6">
      <c r="C1922" s="4">
        <v>284</v>
      </c>
      <c r="D1922" s="16" t="s">
        <v>1065</v>
      </c>
      <c r="E1922" s="18">
        <v>0</v>
      </c>
      <c r="F1922" s="3" t="s">
        <v>88</v>
      </c>
    </row>
    <row r="1923" spans="3:6">
      <c r="C1923" s="4">
        <v>285</v>
      </c>
      <c r="D1923" s="16" t="s">
        <v>1066</v>
      </c>
      <c r="E1923" s="18">
        <v>6</v>
      </c>
      <c r="F1923" s="1">
        <v>0.4</v>
      </c>
    </row>
    <row r="1924" spans="3:6">
      <c r="C1924" s="4">
        <v>286</v>
      </c>
      <c r="D1924" s="16" t="s">
        <v>1707</v>
      </c>
      <c r="E1924" s="18">
        <v>22</v>
      </c>
      <c r="F1924" s="1">
        <v>1.5</v>
      </c>
    </row>
    <row r="1925" spans="3:6">
      <c r="C1925" s="4">
        <v>287</v>
      </c>
      <c r="D1925" s="16" t="s">
        <v>1067</v>
      </c>
      <c r="E1925" s="18">
        <v>0</v>
      </c>
      <c r="F1925" s="3" t="s">
        <v>88</v>
      </c>
    </row>
    <row r="1926" spans="3:6">
      <c r="C1926" s="4">
        <v>288</v>
      </c>
      <c r="D1926" s="16" t="s">
        <v>1068</v>
      </c>
      <c r="E1926" s="18">
        <v>1</v>
      </c>
      <c r="F1926" s="1">
        <v>0.1</v>
      </c>
    </row>
    <row r="1927" spans="3:6">
      <c r="C1927" s="4">
        <v>289</v>
      </c>
      <c r="D1927" s="16" t="s">
        <v>1069</v>
      </c>
      <c r="E1927" s="18">
        <v>1</v>
      </c>
      <c r="F1927" s="1">
        <v>0.1</v>
      </c>
    </row>
    <row r="1928" spans="3:6">
      <c r="C1928" s="4">
        <v>290</v>
      </c>
      <c r="D1928" s="16" t="s">
        <v>1070</v>
      </c>
      <c r="E1928" s="18">
        <v>1</v>
      </c>
      <c r="F1928" s="1">
        <v>0.1</v>
      </c>
    </row>
    <row r="1929" spans="3:6">
      <c r="C1929" s="4">
        <v>291</v>
      </c>
      <c r="D1929" s="16" t="s">
        <v>1071</v>
      </c>
      <c r="E1929" s="18">
        <v>2</v>
      </c>
      <c r="F1929" s="1">
        <v>0.1</v>
      </c>
    </row>
    <row r="1930" spans="3:6">
      <c r="C1930" s="4">
        <v>292</v>
      </c>
      <c r="D1930" s="16" t="s">
        <v>1072</v>
      </c>
      <c r="E1930" s="18">
        <v>1</v>
      </c>
      <c r="F1930" s="1">
        <v>0.1</v>
      </c>
    </row>
    <row r="1931" spans="3:6">
      <c r="C1931" s="4">
        <v>293</v>
      </c>
      <c r="D1931" s="16" t="s">
        <v>1073</v>
      </c>
      <c r="E1931" s="18">
        <v>0</v>
      </c>
      <c r="F1931" s="3" t="s">
        <v>88</v>
      </c>
    </row>
    <row r="1932" spans="3:6">
      <c r="C1932" s="4">
        <v>294</v>
      </c>
      <c r="D1932" s="16" t="s">
        <v>1074</v>
      </c>
      <c r="E1932" s="18">
        <v>0</v>
      </c>
      <c r="F1932" s="3" t="s">
        <v>88</v>
      </c>
    </row>
    <row r="1933" spans="3:6">
      <c r="C1933" s="4">
        <v>295</v>
      </c>
      <c r="D1933" s="16" t="s">
        <v>1075</v>
      </c>
      <c r="E1933" s="18">
        <v>0</v>
      </c>
      <c r="F1933" s="3" t="s">
        <v>88</v>
      </c>
    </row>
    <row r="1934" spans="3:6">
      <c r="C1934" s="4">
        <v>296</v>
      </c>
      <c r="D1934" s="16" t="s">
        <v>1076</v>
      </c>
      <c r="E1934" s="18">
        <v>4</v>
      </c>
      <c r="F1934" s="1">
        <v>0.3</v>
      </c>
    </row>
    <row r="1935" spans="3:6">
      <c r="C1935" s="4">
        <v>297</v>
      </c>
      <c r="D1935" s="16" t="s">
        <v>1077</v>
      </c>
      <c r="E1935" s="18">
        <v>4</v>
      </c>
      <c r="F1935" s="1">
        <v>0.3</v>
      </c>
    </row>
    <row r="1936" spans="3:6">
      <c r="C1936" s="4">
        <v>298</v>
      </c>
      <c r="D1936" s="16" t="s">
        <v>1078</v>
      </c>
      <c r="E1936" s="18">
        <v>0</v>
      </c>
      <c r="F1936" s="3" t="s">
        <v>88</v>
      </c>
    </row>
    <row r="1937" spans="3:6">
      <c r="C1937" s="4">
        <v>299</v>
      </c>
      <c r="D1937" s="16" t="s">
        <v>1079</v>
      </c>
      <c r="E1937" s="18">
        <v>11</v>
      </c>
      <c r="F1937" s="1">
        <v>0.7</v>
      </c>
    </row>
    <row r="1938" spans="3:6">
      <c r="C1938" s="4">
        <v>300</v>
      </c>
      <c r="D1938" s="16" t="s">
        <v>1080</v>
      </c>
      <c r="E1938" s="18">
        <v>0</v>
      </c>
      <c r="F1938" s="3" t="s">
        <v>88</v>
      </c>
    </row>
    <row r="1939" spans="3:6">
      <c r="C1939" s="4">
        <v>301</v>
      </c>
      <c r="D1939" s="16" t="s">
        <v>1081</v>
      </c>
      <c r="E1939" s="18">
        <v>1</v>
      </c>
      <c r="F1939" s="1">
        <v>0.1</v>
      </c>
    </row>
    <row r="1940" spans="3:6">
      <c r="C1940" s="4">
        <v>302</v>
      </c>
      <c r="D1940" s="16" t="s">
        <v>1082</v>
      </c>
      <c r="E1940" s="18">
        <v>1</v>
      </c>
      <c r="F1940" s="1">
        <v>0.1</v>
      </c>
    </row>
    <row r="1941" spans="3:6">
      <c r="C1941" s="4">
        <v>303</v>
      </c>
      <c r="D1941" s="16" t="s">
        <v>1083</v>
      </c>
      <c r="E1941" s="18">
        <v>0</v>
      </c>
      <c r="F1941" s="3" t="s">
        <v>88</v>
      </c>
    </row>
    <row r="1942" spans="3:6">
      <c r="C1942" s="4">
        <v>304</v>
      </c>
      <c r="D1942" s="16" t="s">
        <v>1084</v>
      </c>
      <c r="E1942" s="18">
        <v>1</v>
      </c>
      <c r="F1942" s="1">
        <v>0.1</v>
      </c>
    </row>
    <row r="1943" spans="3:6">
      <c r="C1943" s="4">
        <v>305</v>
      </c>
      <c r="D1943" s="16" t="s">
        <v>1085</v>
      </c>
      <c r="E1943" s="18">
        <v>5</v>
      </c>
      <c r="F1943" s="1">
        <v>0.3</v>
      </c>
    </row>
    <row r="1944" spans="3:6">
      <c r="C1944" s="4">
        <v>306</v>
      </c>
      <c r="D1944" s="16" t="s">
        <v>1086</v>
      </c>
      <c r="E1944" s="18">
        <v>0</v>
      </c>
      <c r="F1944" s="3" t="s">
        <v>88</v>
      </c>
    </row>
    <row r="1945" spans="3:6">
      <c r="C1945" s="4">
        <v>307</v>
      </c>
      <c r="D1945" s="16" t="s">
        <v>1087</v>
      </c>
      <c r="E1945" s="18">
        <v>2</v>
      </c>
      <c r="F1945" s="1">
        <v>0.1</v>
      </c>
    </row>
    <row r="1946" spans="3:6">
      <c r="C1946" s="4">
        <v>308</v>
      </c>
      <c r="D1946" s="16" t="s">
        <v>1088</v>
      </c>
      <c r="E1946" s="18">
        <v>0</v>
      </c>
      <c r="F1946" s="3" t="s">
        <v>88</v>
      </c>
    </row>
    <row r="1947" spans="3:6">
      <c r="C1947" s="4">
        <v>309</v>
      </c>
      <c r="D1947" s="16" t="s">
        <v>1089</v>
      </c>
      <c r="E1947" s="18">
        <v>1</v>
      </c>
      <c r="F1947" s="1">
        <v>0.1</v>
      </c>
    </row>
    <row r="1948" spans="3:6">
      <c r="C1948" s="4">
        <v>310</v>
      </c>
      <c r="D1948" s="16" t="s">
        <v>1090</v>
      </c>
      <c r="E1948" s="18">
        <v>0</v>
      </c>
      <c r="F1948" s="3" t="s">
        <v>88</v>
      </c>
    </row>
    <row r="1949" spans="3:6">
      <c r="C1949" s="4">
        <v>311</v>
      </c>
      <c r="D1949" s="16" t="s">
        <v>1091</v>
      </c>
      <c r="E1949" s="18">
        <v>0</v>
      </c>
      <c r="F1949" s="3" t="s">
        <v>88</v>
      </c>
    </row>
    <row r="1950" spans="3:6">
      <c r="C1950" s="4">
        <v>312</v>
      </c>
      <c r="D1950" s="16" t="s">
        <v>1092</v>
      </c>
      <c r="E1950" s="18">
        <v>1</v>
      </c>
      <c r="F1950" s="1">
        <v>0.1</v>
      </c>
    </row>
    <row r="1951" spans="3:6">
      <c r="C1951" s="4">
        <v>313</v>
      </c>
      <c r="D1951" s="16" t="s">
        <v>1093</v>
      </c>
      <c r="E1951" s="18">
        <v>0</v>
      </c>
      <c r="F1951" s="3" t="s">
        <v>88</v>
      </c>
    </row>
    <row r="1952" spans="3:6">
      <c r="C1952" s="4">
        <v>314</v>
      </c>
      <c r="D1952" s="16" t="s">
        <v>1094</v>
      </c>
      <c r="E1952" s="18">
        <v>1</v>
      </c>
      <c r="F1952" s="1">
        <v>0.1</v>
      </c>
    </row>
    <row r="1953" spans="3:6">
      <c r="C1953" s="4">
        <v>315</v>
      </c>
      <c r="D1953" s="16" t="s">
        <v>1095</v>
      </c>
      <c r="E1953" s="18">
        <v>1</v>
      </c>
      <c r="F1953" s="1">
        <v>0.1</v>
      </c>
    </row>
    <row r="1954" spans="3:6">
      <c r="C1954" s="4">
        <v>316</v>
      </c>
      <c r="D1954" s="16" t="s">
        <v>1096</v>
      </c>
      <c r="E1954" s="18">
        <v>6</v>
      </c>
      <c r="F1954" s="1">
        <v>0.4</v>
      </c>
    </row>
    <row r="1955" spans="3:6">
      <c r="C1955" s="4">
        <v>317</v>
      </c>
      <c r="D1955" s="16" t="s">
        <v>1097</v>
      </c>
      <c r="E1955" s="18">
        <v>0</v>
      </c>
      <c r="F1955" s="3" t="s">
        <v>88</v>
      </c>
    </row>
    <row r="1956" spans="3:6">
      <c r="C1956" s="4">
        <v>318</v>
      </c>
      <c r="D1956" s="16" t="s">
        <v>1098</v>
      </c>
      <c r="E1956" s="18">
        <v>1</v>
      </c>
      <c r="F1956" s="1">
        <v>0.1</v>
      </c>
    </row>
    <row r="1957" spans="3:6">
      <c r="C1957" s="4">
        <v>319</v>
      </c>
      <c r="D1957" s="16" t="s">
        <v>1099</v>
      </c>
      <c r="E1957" s="18">
        <v>2</v>
      </c>
      <c r="F1957" s="1">
        <v>0.1</v>
      </c>
    </row>
    <row r="1958" spans="3:6">
      <c r="C1958" s="4">
        <v>320</v>
      </c>
      <c r="D1958" s="16" t="s">
        <v>1100</v>
      </c>
      <c r="E1958" s="18">
        <v>1</v>
      </c>
      <c r="F1958" s="1">
        <v>0.1</v>
      </c>
    </row>
    <row r="1959" spans="3:6">
      <c r="C1959" s="4">
        <v>321</v>
      </c>
      <c r="D1959" s="16" t="s">
        <v>1101</v>
      </c>
      <c r="E1959" s="18">
        <v>0</v>
      </c>
      <c r="F1959" s="3" t="s">
        <v>88</v>
      </c>
    </row>
    <row r="1960" spans="3:6">
      <c r="C1960" s="4">
        <v>322</v>
      </c>
      <c r="D1960" s="16" t="s">
        <v>1102</v>
      </c>
      <c r="E1960" s="18">
        <v>1</v>
      </c>
      <c r="F1960" s="1">
        <v>0.1</v>
      </c>
    </row>
    <row r="1961" spans="3:6">
      <c r="C1961" s="4">
        <v>323</v>
      </c>
      <c r="D1961" s="16" t="s">
        <v>1103</v>
      </c>
      <c r="E1961" s="18">
        <v>4</v>
      </c>
      <c r="F1961" s="1">
        <v>0.3</v>
      </c>
    </row>
    <row r="1962" spans="3:6">
      <c r="C1962" s="4">
        <v>324</v>
      </c>
      <c r="D1962" s="16" t="s">
        <v>1104</v>
      </c>
      <c r="E1962" s="18">
        <v>0</v>
      </c>
      <c r="F1962" s="3" t="s">
        <v>88</v>
      </c>
    </row>
    <row r="1963" spans="3:6">
      <c r="C1963" s="4">
        <v>325</v>
      </c>
      <c r="D1963" s="16" t="s">
        <v>1105</v>
      </c>
      <c r="E1963" s="18">
        <v>4</v>
      </c>
      <c r="F1963" s="1">
        <v>0.3</v>
      </c>
    </row>
    <row r="1964" spans="3:6">
      <c r="C1964" s="4">
        <v>326</v>
      </c>
      <c r="D1964" s="16" t="s">
        <v>1106</v>
      </c>
      <c r="E1964" s="18">
        <v>1</v>
      </c>
      <c r="F1964" s="1">
        <v>0.1</v>
      </c>
    </row>
    <row r="1965" spans="3:6">
      <c r="C1965" s="4">
        <v>327</v>
      </c>
      <c r="D1965" s="16" t="s">
        <v>1107</v>
      </c>
      <c r="E1965" s="18">
        <v>0</v>
      </c>
      <c r="F1965" s="3" t="s">
        <v>88</v>
      </c>
    </row>
    <row r="1966" spans="3:6">
      <c r="C1966" s="4">
        <v>328</v>
      </c>
      <c r="D1966" s="16" t="s">
        <v>1108</v>
      </c>
      <c r="E1966" s="18">
        <v>0</v>
      </c>
      <c r="F1966" s="3" t="s">
        <v>88</v>
      </c>
    </row>
    <row r="1967" spans="3:6">
      <c r="C1967" s="4">
        <v>329</v>
      </c>
      <c r="D1967" s="16" t="s">
        <v>1109</v>
      </c>
      <c r="E1967" s="18">
        <v>0</v>
      </c>
      <c r="F1967" s="3" t="s">
        <v>88</v>
      </c>
    </row>
    <row r="1968" spans="3:6">
      <c r="C1968" s="4">
        <v>330</v>
      </c>
      <c r="D1968" s="16" t="s">
        <v>1110</v>
      </c>
      <c r="E1968" s="18">
        <v>0</v>
      </c>
      <c r="F1968" s="3" t="s">
        <v>88</v>
      </c>
    </row>
    <row r="1969" spans="3:6">
      <c r="C1969" s="4">
        <v>331</v>
      </c>
      <c r="D1969" s="16" t="s">
        <v>1111</v>
      </c>
      <c r="E1969" s="18">
        <v>0</v>
      </c>
      <c r="F1969" s="3" t="s">
        <v>88</v>
      </c>
    </row>
    <row r="1970" spans="3:6">
      <c r="C1970" s="4">
        <v>332</v>
      </c>
      <c r="D1970" s="16" t="s">
        <v>1112</v>
      </c>
      <c r="E1970" s="18">
        <v>1</v>
      </c>
      <c r="F1970" s="1">
        <v>0.1</v>
      </c>
    </row>
    <row r="1971" spans="3:6">
      <c r="C1971" s="4">
        <v>333</v>
      </c>
      <c r="D1971" s="16" t="s">
        <v>1113</v>
      </c>
      <c r="E1971" s="18">
        <v>4</v>
      </c>
      <c r="F1971" s="1">
        <v>0.3</v>
      </c>
    </row>
    <row r="1972" spans="3:6">
      <c r="C1972" s="4">
        <v>334</v>
      </c>
      <c r="D1972" s="16" t="s">
        <v>1114</v>
      </c>
      <c r="E1972" s="18">
        <v>1</v>
      </c>
      <c r="F1972" s="1">
        <v>0.1</v>
      </c>
    </row>
    <row r="1973" spans="3:6">
      <c r="C1973" s="4">
        <v>335</v>
      </c>
      <c r="D1973" s="16" t="s">
        <v>1115</v>
      </c>
      <c r="E1973" s="18">
        <v>0</v>
      </c>
      <c r="F1973" s="3" t="s">
        <v>88</v>
      </c>
    </row>
    <row r="1974" spans="3:6">
      <c r="C1974" s="4">
        <v>336</v>
      </c>
      <c r="D1974" s="16" t="s">
        <v>1116</v>
      </c>
      <c r="E1974" s="18">
        <v>0</v>
      </c>
      <c r="F1974" s="3" t="s">
        <v>88</v>
      </c>
    </row>
    <row r="1975" spans="3:6">
      <c r="C1975" s="4">
        <v>337</v>
      </c>
      <c r="D1975" s="16" t="s">
        <v>1117</v>
      </c>
      <c r="E1975" s="18">
        <v>1</v>
      </c>
      <c r="F1975" s="1">
        <v>0.1</v>
      </c>
    </row>
    <row r="1976" spans="3:6">
      <c r="C1976" s="4">
        <v>338</v>
      </c>
      <c r="D1976" s="16" t="s">
        <v>1118</v>
      </c>
      <c r="E1976" s="18">
        <v>0</v>
      </c>
      <c r="F1976" s="3" t="s">
        <v>88</v>
      </c>
    </row>
    <row r="1977" spans="3:6">
      <c r="C1977" s="4">
        <v>339</v>
      </c>
      <c r="D1977" s="16" t="s">
        <v>1119</v>
      </c>
      <c r="E1977" s="18">
        <v>2</v>
      </c>
      <c r="F1977" s="1">
        <v>0.1</v>
      </c>
    </row>
    <row r="1978" spans="3:6">
      <c r="C1978" s="4">
        <v>340</v>
      </c>
      <c r="D1978" s="16" t="s">
        <v>1120</v>
      </c>
      <c r="E1978" s="18">
        <v>0</v>
      </c>
      <c r="F1978" s="3" t="s">
        <v>88</v>
      </c>
    </row>
    <row r="1979" spans="3:6">
      <c r="C1979" s="4">
        <v>341</v>
      </c>
      <c r="D1979" s="16" t="s">
        <v>1121</v>
      </c>
      <c r="E1979" s="18">
        <v>1</v>
      </c>
      <c r="F1979" s="1">
        <v>0.1</v>
      </c>
    </row>
    <row r="1980" spans="3:6">
      <c r="C1980" s="4">
        <v>342</v>
      </c>
      <c r="D1980" s="16" t="s">
        <v>1122</v>
      </c>
      <c r="E1980" s="18">
        <v>0</v>
      </c>
      <c r="F1980" s="3" t="s">
        <v>88</v>
      </c>
    </row>
    <row r="1981" spans="3:6">
      <c r="C1981" s="4">
        <v>343</v>
      </c>
      <c r="D1981" s="16" t="s">
        <v>1123</v>
      </c>
      <c r="E1981" s="18">
        <v>0</v>
      </c>
      <c r="F1981" s="3" t="s">
        <v>88</v>
      </c>
    </row>
    <row r="1982" spans="3:6">
      <c r="C1982" s="4">
        <v>344</v>
      </c>
      <c r="D1982" s="16" t="s">
        <v>1124</v>
      </c>
      <c r="E1982" s="18">
        <v>0</v>
      </c>
      <c r="F1982" s="3" t="s">
        <v>88</v>
      </c>
    </row>
    <row r="1983" spans="3:6">
      <c r="C1983" s="4">
        <v>345</v>
      </c>
      <c r="D1983" s="16" t="s">
        <v>1125</v>
      </c>
      <c r="E1983" s="18">
        <v>1</v>
      </c>
      <c r="F1983" s="1">
        <v>0.1</v>
      </c>
    </row>
    <row r="1984" spans="3:6">
      <c r="C1984" s="4">
        <v>346</v>
      </c>
      <c r="D1984" s="16" t="s">
        <v>1126</v>
      </c>
      <c r="E1984" s="18">
        <v>1</v>
      </c>
      <c r="F1984" s="1">
        <v>0.1</v>
      </c>
    </row>
    <row r="1985" spans="3:6">
      <c r="C1985" s="4">
        <v>347</v>
      </c>
      <c r="D1985" s="16" t="s">
        <v>1127</v>
      </c>
      <c r="E1985" s="18">
        <v>1</v>
      </c>
      <c r="F1985" s="1">
        <v>0.1</v>
      </c>
    </row>
    <row r="1986" spans="3:6">
      <c r="C1986" s="4">
        <v>348</v>
      </c>
      <c r="D1986" s="16" t="s">
        <v>1128</v>
      </c>
      <c r="E1986" s="18">
        <v>0</v>
      </c>
      <c r="F1986" s="3" t="s">
        <v>88</v>
      </c>
    </row>
    <row r="1987" spans="3:6">
      <c r="C1987" s="4">
        <v>349</v>
      </c>
      <c r="D1987" s="16" t="s">
        <v>1129</v>
      </c>
      <c r="E1987" s="18">
        <v>0</v>
      </c>
      <c r="F1987" s="3" t="s">
        <v>88</v>
      </c>
    </row>
    <row r="1988" spans="3:6">
      <c r="C1988" s="4">
        <v>350</v>
      </c>
      <c r="D1988" s="16" t="s">
        <v>1130</v>
      </c>
      <c r="E1988" s="18">
        <v>1</v>
      </c>
      <c r="F1988" s="1">
        <v>0.1</v>
      </c>
    </row>
    <row r="1989" spans="3:6">
      <c r="C1989" s="4">
        <v>351</v>
      </c>
      <c r="D1989" s="16" t="s">
        <v>1131</v>
      </c>
      <c r="E1989" s="18">
        <v>1</v>
      </c>
      <c r="F1989" s="1">
        <v>0.1</v>
      </c>
    </row>
    <row r="1990" spans="3:6">
      <c r="C1990" s="4">
        <v>352</v>
      </c>
      <c r="D1990" s="16" t="s">
        <v>1132</v>
      </c>
      <c r="E1990" s="18">
        <v>1</v>
      </c>
      <c r="F1990" s="1">
        <v>0.1</v>
      </c>
    </row>
    <row r="1991" spans="3:6">
      <c r="C1991" s="4">
        <v>353</v>
      </c>
      <c r="D1991" s="16" t="s">
        <v>1133</v>
      </c>
      <c r="E1991" s="18">
        <v>1</v>
      </c>
      <c r="F1991" s="1">
        <v>0.1</v>
      </c>
    </row>
    <row r="1992" spans="3:6">
      <c r="C1992" s="4">
        <v>354</v>
      </c>
      <c r="D1992" s="16" t="s">
        <v>1134</v>
      </c>
      <c r="E1992" s="18">
        <v>1</v>
      </c>
      <c r="F1992" s="1">
        <v>0.1</v>
      </c>
    </row>
    <row r="1993" spans="3:6">
      <c r="C1993" s="4">
        <v>355</v>
      </c>
      <c r="D1993" s="16" t="s">
        <v>1135</v>
      </c>
      <c r="E1993" s="18">
        <v>1</v>
      </c>
      <c r="F1993" s="1">
        <v>0.1</v>
      </c>
    </row>
    <row r="1994" spans="3:6">
      <c r="C1994" s="4">
        <v>356</v>
      </c>
      <c r="D1994" s="16" t="s">
        <v>1136</v>
      </c>
      <c r="E1994" s="18">
        <v>1</v>
      </c>
      <c r="F1994" s="1">
        <v>0.1</v>
      </c>
    </row>
    <row r="1995" spans="3:6">
      <c r="C1995" s="4">
        <v>357</v>
      </c>
      <c r="D1995" s="16" t="s">
        <v>1137</v>
      </c>
      <c r="E1995" s="18">
        <v>7</v>
      </c>
      <c r="F1995" s="1">
        <v>0.5</v>
      </c>
    </row>
    <row r="1996" spans="3:6">
      <c r="C1996" s="4">
        <v>358</v>
      </c>
      <c r="D1996" s="16" t="s">
        <v>1138</v>
      </c>
      <c r="E1996" s="18">
        <v>0</v>
      </c>
      <c r="F1996" s="3" t="s">
        <v>88</v>
      </c>
    </row>
    <row r="1997" spans="3:6">
      <c r="C1997" s="4">
        <v>359</v>
      </c>
      <c r="D1997" s="16" t="s">
        <v>1139</v>
      </c>
      <c r="E1997" s="18">
        <v>0</v>
      </c>
      <c r="F1997" s="3" t="s">
        <v>88</v>
      </c>
    </row>
    <row r="1998" spans="3:6">
      <c r="C1998" s="4">
        <v>360</v>
      </c>
      <c r="D1998" s="16" t="s">
        <v>1140</v>
      </c>
      <c r="E1998" s="18">
        <v>1</v>
      </c>
      <c r="F1998" s="1">
        <v>0.1</v>
      </c>
    </row>
    <row r="1999" spans="3:6">
      <c r="C1999" s="4">
        <v>361</v>
      </c>
      <c r="D1999" s="16" t="s">
        <v>1141</v>
      </c>
      <c r="E1999" s="18">
        <v>5</v>
      </c>
      <c r="F1999" s="1">
        <v>0.3</v>
      </c>
    </row>
    <row r="2000" spans="3:6">
      <c r="C2000" s="4">
        <v>362</v>
      </c>
      <c r="D2000" s="16" t="s">
        <v>1142</v>
      </c>
      <c r="E2000" s="18">
        <v>0</v>
      </c>
      <c r="F2000" s="3" t="s">
        <v>88</v>
      </c>
    </row>
    <row r="2001" spans="3:6">
      <c r="C2001" s="4">
        <v>363</v>
      </c>
      <c r="D2001" s="16" t="s">
        <v>1143</v>
      </c>
      <c r="E2001" s="18">
        <v>0</v>
      </c>
      <c r="F2001" s="3" t="s">
        <v>88</v>
      </c>
    </row>
    <row r="2002" spans="3:6">
      <c r="C2002" s="4">
        <v>364</v>
      </c>
      <c r="D2002" s="16" t="s">
        <v>1144</v>
      </c>
      <c r="E2002" s="18">
        <v>0</v>
      </c>
      <c r="F2002" s="3" t="s">
        <v>88</v>
      </c>
    </row>
    <row r="2003" spans="3:6">
      <c r="C2003" s="4">
        <v>365</v>
      </c>
      <c r="D2003" s="16" t="s">
        <v>1145</v>
      </c>
      <c r="E2003" s="18">
        <v>4</v>
      </c>
      <c r="F2003" s="1">
        <v>0.3</v>
      </c>
    </row>
    <row r="2004" spans="3:6">
      <c r="C2004" s="4">
        <v>366</v>
      </c>
      <c r="D2004" s="16" t="s">
        <v>1146</v>
      </c>
      <c r="E2004" s="18">
        <v>0</v>
      </c>
      <c r="F2004" s="3" t="s">
        <v>88</v>
      </c>
    </row>
    <row r="2005" spans="3:6">
      <c r="C2005" s="4">
        <v>367</v>
      </c>
      <c r="D2005" s="16" t="s">
        <v>1147</v>
      </c>
      <c r="E2005" s="18">
        <v>1</v>
      </c>
      <c r="F2005" s="1">
        <v>0.1</v>
      </c>
    </row>
    <row r="2006" spans="3:6">
      <c r="C2006" s="4">
        <v>368</v>
      </c>
      <c r="D2006" s="16" t="s">
        <v>1148</v>
      </c>
      <c r="E2006" s="18">
        <v>0</v>
      </c>
      <c r="F2006" s="3" t="s">
        <v>88</v>
      </c>
    </row>
    <row r="2007" spans="3:6">
      <c r="C2007" s="4">
        <v>369</v>
      </c>
      <c r="D2007" s="16" t="s">
        <v>1149</v>
      </c>
      <c r="E2007" s="18">
        <v>0</v>
      </c>
      <c r="F2007" s="3" t="s">
        <v>88</v>
      </c>
    </row>
    <row r="2008" spans="3:6">
      <c r="C2008" s="4">
        <v>370</v>
      </c>
      <c r="D2008" s="16" t="s">
        <v>1150</v>
      </c>
      <c r="E2008" s="18">
        <v>0</v>
      </c>
      <c r="F2008" s="3" t="s">
        <v>88</v>
      </c>
    </row>
    <row r="2009" spans="3:6">
      <c r="C2009" s="4">
        <v>371</v>
      </c>
      <c r="D2009" s="16" t="s">
        <v>1151</v>
      </c>
      <c r="E2009" s="18">
        <v>0</v>
      </c>
      <c r="F2009" s="3" t="s">
        <v>88</v>
      </c>
    </row>
    <row r="2010" spans="3:6">
      <c r="C2010" s="4">
        <v>372</v>
      </c>
      <c r="D2010" s="16" t="s">
        <v>1152</v>
      </c>
      <c r="E2010" s="18">
        <v>2</v>
      </c>
      <c r="F2010" s="1">
        <v>0.1</v>
      </c>
    </row>
    <row r="2011" spans="3:6">
      <c r="C2011" s="4">
        <v>373</v>
      </c>
      <c r="D2011" s="16" t="s">
        <v>1153</v>
      </c>
      <c r="E2011" s="18">
        <v>1</v>
      </c>
      <c r="F2011" s="1">
        <v>0.1</v>
      </c>
    </row>
    <row r="2012" spans="3:6">
      <c r="C2012" s="4">
        <v>374</v>
      </c>
      <c r="D2012" s="16" t="s">
        <v>1154</v>
      </c>
      <c r="E2012" s="18">
        <v>1</v>
      </c>
      <c r="F2012" s="1">
        <v>0.1</v>
      </c>
    </row>
    <row r="2013" spans="3:6">
      <c r="C2013" s="4">
        <v>375</v>
      </c>
      <c r="D2013" s="16" t="s">
        <v>1155</v>
      </c>
      <c r="E2013" s="18">
        <v>1</v>
      </c>
      <c r="F2013" s="1">
        <v>0.1</v>
      </c>
    </row>
    <row r="2014" spans="3:6">
      <c r="C2014" s="4">
        <v>376</v>
      </c>
      <c r="D2014" s="16" t="s">
        <v>1156</v>
      </c>
      <c r="E2014" s="18">
        <v>0</v>
      </c>
      <c r="F2014" s="3" t="s">
        <v>88</v>
      </c>
    </row>
    <row r="2015" spans="3:6">
      <c r="C2015" s="4">
        <v>377</v>
      </c>
      <c r="D2015" s="16" t="s">
        <v>1157</v>
      </c>
      <c r="E2015" s="18">
        <v>1</v>
      </c>
      <c r="F2015" s="1">
        <v>0.1</v>
      </c>
    </row>
    <row r="2016" spans="3:6">
      <c r="C2016" s="4">
        <v>378</v>
      </c>
      <c r="D2016" s="16" t="s">
        <v>1158</v>
      </c>
      <c r="E2016" s="18">
        <v>1</v>
      </c>
      <c r="F2016" s="1">
        <v>0.1</v>
      </c>
    </row>
    <row r="2017" spans="3:6">
      <c r="C2017" s="4">
        <v>379</v>
      </c>
      <c r="D2017" s="16" t="s">
        <v>1159</v>
      </c>
      <c r="E2017" s="18">
        <v>0</v>
      </c>
      <c r="F2017" s="3" t="s">
        <v>88</v>
      </c>
    </row>
    <row r="2018" spans="3:6">
      <c r="C2018" s="4">
        <v>380</v>
      </c>
      <c r="D2018" s="16" t="s">
        <v>1160</v>
      </c>
      <c r="E2018" s="18">
        <v>8</v>
      </c>
      <c r="F2018" s="1">
        <v>0.5</v>
      </c>
    </row>
    <row r="2019" spans="3:6">
      <c r="C2019" s="4">
        <v>381</v>
      </c>
      <c r="D2019" s="16" t="s">
        <v>1161</v>
      </c>
      <c r="E2019" s="18">
        <v>2</v>
      </c>
      <c r="F2019" s="1">
        <v>0.1</v>
      </c>
    </row>
    <row r="2020" spans="3:6">
      <c r="C2020" s="4">
        <v>382</v>
      </c>
      <c r="D2020" s="16" t="s">
        <v>1162</v>
      </c>
      <c r="E2020" s="18">
        <v>1</v>
      </c>
      <c r="F2020" s="1">
        <v>0.1</v>
      </c>
    </row>
    <row r="2021" spans="3:6">
      <c r="C2021" s="4">
        <v>383</v>
      </c>
      <c r="D2021" s="16" t="s">
        <v>1163</v>
      </c>
      <c r="E2021" s="18">
        <v>1</v>
      </c>
      <c r="F2021" s="1">
        <v>0.1</v>
      </c>
    </row>
    <row r="2022" spans="3:6">
      <c r="C2022" s="4">
        <v>384</v>
      </c>
      <c r="D2022" s="16" t="s">
        <v>1164</v>
      </c>
      <c r="E2022" s="18">
        <v>1</v>
      </c>
      <c r="F2022" s="1">
        <v>0.1</v>
      </c>
    </row>
    <row r="2023" spans="3:6">
      <c r="C2023" s="4">
        <v>385</v>
      </c>
      <c r="D2023" s="16" t="s">
        <v>1165</v>
      </c>
      <c r="E2023" s="18">
        <v>0</v>
      </c>
      <c r="F2023" s="3" t="s">
        <v>88</v>
      </c>
    </row>
    <row r="2024" spans="3:6">
      <c r="C2024" s="4">
        <v>386</v>
      </c>
      <c r="D2024" s="16" t="s">
        <v>1166</v>
      </c>
      <c r="E2024" s="18">
        <v>1</v>
      </c>
      <c r="F2024" s="1">
        <v>0.1</v>
      </c>
    </row>
    <row r="2025" spans="3:6">
      <c r="C2025" s="4">
        <v>387</v>
      </c>
      <c r="D2025" s="16" t="s">
        <v>1167</v>
      </c>
      <c r="E2025" s="18">
        <v>0</v>
      </c>
      <c r="F2025" s="3" t="s">
        <v>88</v>
      </c>
    </row>
    <row r="2026" spans="3:6">
      <c r="C2026" s="4">
        <v>388</v>
      </c>
      <c r="D2026" s="16" t="s">
        <v>1168</v>
      </c>
      <c r="E2026" s="18">
        <v>0</v>
      </c>
      <c r="F2026" s="3" t="s">
        <v>88</v>
      </c>
    </row>
    <row r="2027" spans="3:6">
      <c r="C2027" s="4">
        <v>389</v>
      </c>
      <c r="D2027" s="16" t="s">
        <v>1169</v>
      </c>
      <c r="E2027" s="18">
        <v>1</v>
      </c>
      <c r="F2027" s="1">
        <v>0.1</v>
      </c>
    </row>
    <row r="2028" spans="3:6">
      <c r="C2028" s="4">
        <v>390</v>
      </c>
      <c r="D2028" s="16" t="s">
        <v>1170</v>
      </c>
      <c r="E2028" s="18">
        <v>1</v>
      </c>
      <c r="F2028" s="1">
        <v>0.1</v>
      </c>
    </row>
    <row r="2029" spans="3:6">
      <c r="C2029" s="4">
        <v>391</v>
      </c>
      <c r="D2029" s="16" t="s">
        <v>1171</v>
      </c>
      <c r="E2029" s="18">
        <v>0</v>
      </c>
      <c r="F2029" s="3" t="s">
        <v>88</v>
      </c>
    </row>
    <row r="2030" spans="3:6">
      <c r="C2030" s="4">
        <v>392</v>
      </c>
      <c r="D2030" s="16" t="s">
        <v>1172</v>
      </c>
      <c r="E2030" s="18">
        <v>0</v>
      </c>
      <c r="F2030" s="3" t="s">
        <v>88</v>
      </c>
    </row>
    <row r="2031" spans="3:6">
      <c r="C2031" s="4">
        <v>393</v>
      </c>
      <c r="D2031" s="16" t="s">
        <v>1173</v>
      </c>
      <c r="E2031" s="18">
        <v>0</v>
      </c>
      <c r="F2031" s="3" t="s">
        <v>88</v>
      </c>
    </row>
    <row r="2032" spans="3:6">
      <c r="C2032" s="4">
        <v>394</v>
      </c>
      <c r="D2032" s="16" t="s">
        <v>1174</v>
      </c>
      <c r="E2032" s="18">
        <v>0</v>
      </c>
      <c r="F2032" s="3" t="s">
        <v>88</v>
      </c>
    </row>
    <row r="2033" spans="3:6">
      <c r="C2033" s="4">
        <v>395</v>
      </c>
      <c r="D2033" s="16" t="s">
        <v>1175</v>
      </c>
      <c r="E2033" s="18">
        <v>1</v>
      </c>
      <c r="F2033" s="1">
        <v>0.1</v>
      </c>
    </row>
    <row r="2034" spans="3:6">
      <c r="C2034" s="4">
        <v>396</v>
      </c>
      <c r="D2034" s="16" t="s">
        <v>1176</v>
      </c>
      <c r="E2034" s="18">
        <v>0</v>
      </c>
      <c r="F2034" s="3" t="s">
        <v>88</v>
      </c>
    </row>
    <row r="2035" spans="3:6">
      <c r="C2035" s="4">
        <v>397</v>
      </c>
      <c r="D2035" s="16" t="s">
        <v>1177</v>
      </c>
      <c r="E2035" s="18">
        <v>0</v>
      </c>
      <c r="F2035" s="3" t="s">
        <v>88</v>
      </c>
    </row>
    <row r="2036" spans="3:6">
      <c r="C2036" s="4">
        <v>398</v>
      </c>
      <c r="D2036" s="16" t="s">
        <v>1178</v>
      </c>
      <c r="E2036" s="18">
        <v>1</v>
      </c>
      <c r="F2036" s="1">
        <v>0.1</v>
      </c>
    </row>
    <row r="2037" spans="3:6">
      <c r="C2037" s="4">
        <v>399</v>
      </c>
      <c r="D2037" s="16" t="s">
        <v>1179</v>
      </c>
      <c r="E2037" s="18">
        <v>0</v>
      </c>
      <c r="F2037" s="3" t="s">
        <v>88</v>
      </c>
    </row>
    <row r="2038" spans="3:6">
      <c r="C2038" s="4">
        <v>400</v>
      </c>
      <c r="D2038" s="16" t="s">
        <v>1180</v>
      </c>
      <c r="E2038" s="18">
        <v>0</v>
      </c>
      <c r="F2038" s="3" t="s">
        <v>88</v>
      </c>
    </row>
    <row r="2039" spans="3:6">
      <c r="C2039" s="4">
        <v>401</v>
      </c>
      <c r="D2039" s="16" t="s">
        <v>1181</v>
      </c>
      <c r="E2039" s="18">
        <v>1</v>
      </c>
      <c r="F2039" s="1">
        <v>0.1</v>
      </c>
    </row>
    <row r="2040" spans="3:6">
      <c r="C2040" s="4">
        <v>402</v>
      </c>
      <c r="D2040" s="16" t="s">
        <v>1182</v>
      </c>
      <c r="E2040" s="18">
        <v>1</v>
      </c>
      <c r="F2040" s="1">
        <v>0.1</v>
      </c>
    </row>
    <row r="2041" spans="3:6">
      <c r="C2041" s="4">
        <v>403</v>
      </c>
      <c r="D2041" s="16" t="s">
        <v>1183</v>
      </c>
      <c r="E2041" s="18">
        <v>1</v>
      </c>
      <c r="F2041" s="1">
        <v>0.1</v>
      </c>
    </row>
    <row r="2042" spans="3:6">
      <c r="C2042" s="4">
        <v>404</v>
      </c>
      <c r="D2042" s="16" t="s">
        <v>1184</v>
      </c>
      <c r="E2042" s="18">
        <v>2</v>
      </c>
      <c r="F2042" s="1">
        <v>0.1</v>
      </c>
    </row>
    <row r="2043" spans="3:6">
      <c r="C2043" s="4">
        <v>405</v>
      </c>
      <c r="D2043" s="16" t="s">
        <v>1185</v>
      </c>
      <c r="E2043" s="18">
        <v>1</v>
      </c>
      <c r="F2043" s="1">
        <v>0.1</v>
      </c>
    </row>
    <row r="2044" spans="3:6">
      <c r="C2044" s="4">
        <v>406</v>
      </c>
      <c r="D2044" s="16" t="s">
        <v>1186</v>
      </c>
      <c r="E2044" s="18">
        <v>0</v>
      </c>
      <c r="F2044" s="3" t="s">
        <v>88</v>
      </c>
    </row>
    <row r="2045" spans="3:6">
      <c r="C2045" s="4">
        <v>407</v>
      </c>
      <c r="D2045" s="16" t="s">
        <v>1187</v>
      </c>
      <c r="E2045" s="18">
        <v>3</v>
      </c>
      <c r="F2045" s="1">
        <v>0.2</v>
      </c>
    </row>
    <row r="2046" spans="3:6">
      <c r="C2046" s="4">
        <v>408</v>
      </c>
      <c r="D2046" s="16" t="s">
        <v>1188</v>
      </c>
      <c r="E2046" s="18">
        <v>0</v>
      </c>
      <c r="F2046" s="3" t="s">
        <v>88</v>
      </c>
    </row>
    <row r="2047" spans="3:6">
      <c r="C2047" s="4">
        <v>409</v>
      </c>
      <c r="D2047" s="16" t="s">
        <v>1189</v>
      </c>
      <c r="E2047" s="18">
        <v>1</v>
      </c>
      <c r="F2047" s="1">
        <v>0.1</v>
      </c>
    </row>
    <row r="2048" spans="3:6">
      <c r="C2048" s="4">
        <v>410</v>
      </c>
      <c r="D2048" s="16" t="s">
        <v>1190</v>
      </c>
      <c r="E2048" s="18">
        <v>1</v>
      </c>
      <c r="F2048" s="1">
        <v>0.1</v>
      </c>
    </row>
    <row r="2049" spans="3:6">
      <c r="C2049" s="4">
        <v>411</v>
      </c>
      <c r="D2049" s="16" t="s">
        <v>1191</v>
      </c>
      <c r="E2049" s="18">
        <v>0</v>
      </c>
      <c r="F2049" s="3" t="s">
        <v>88</v>
      </c>
    </row>
    <row r="2050" spans="3:6">
      <c r="C2050" s="4">
        <v>412</v>
      </c>
      <c r="D2050" s="16" t="s">
        <v>1192</v>
      </c>
      <c r="E2050" s="18">
        <v>1</v>
      </c>
      <c r="F2050" s="1">
        <v>0.1</v>
      </c>
    </row>
    <row r="2051" spans="3:6">
      <c r="C2051" s="4">
        <v>413</v>
      </c>
      <c r="D2051" s="16" t="s">
        <v>1193</v>
      </c>
      <c r="E2051" s="18">
        <v>0</v>
      </c>
      <c r="F2051" s="3" t="s">
        <v>88</v>
      </c>
    </row>
    <row r="2052" spans="3:6">
      <c r="C2052" s="4">
        <v>414</v>
      </c>
      <c r="D2052" s="16" t="s">
        <v>1194</v>
      </c>
      <c r="E2052" s="18">
        <v>1</v>
      </c>
      <c r="F2052" s="1">
        <v>0.1</v>
      </c>
    </row>
    <row r="2053" spans="3:6">
      <c r="C2053" s="4">
        <v>415</v>
      </c>
      <c r="D2053" s="16" t="s">
        <v>1195</v>
      </c>
      <c r="E2053" s="18">
        <v>1</v>
      </c>
      <c r="F2053" s="1">
        <v>0.1</v>
      </c>
    </row>
    <row r="2054" spans="3:6">
      <c r="C2054" s="4">
        <v>416</v>
      </c>
      <c r="D2054" s="16" t="s">
        <v>1196</v>
      </c>
      <c r="E2054" s="18">
        <v>2</v>
      </c>
      <c r="F2054" s="1">
        <v>0.1</v>
      </c>
    </row>
    <row r="2055" spans="3:6">
      <c r="C2055" s="4">
        <v>417</v>
      </c>
      <c r="D2055" s="16" t="s">
        <v>1197</v>
      </c>
      <c r="E2055" s="18">
        <v>1</v>
      </c>
      <c r="F2055" s="1">
        <v>0.1</v>
      </c>
    </row>
    <row r="2056" spans="3:6">
      <c r="C2056" s="4">
        <v>418</v>
      </c>
      <c r="D2056" s="16" t="s">
        <v>1198</v>
      </c>
      <c r="E2056" s="18">
        <v>0</v>
      </c>
      <c r="F2056" s="3" t="s">
        <v>88</v>
      </c>
    </row>
    <row r="2057" spans="3:6">
      <c r="C2057" s="4">
        <v>419</v>
      </c>
      <c r="D2057" s="16" t="s">
        <v>1199</v>
      </c>
      <c r="E2057" s="18">
        <v>1</v>
      </c>
      <c r="F2057" s="1">
        <v>0.1</v>
      </c>
    </row>
    <row r="2058" spans="3:6">
      <c r="C2058" s="4">
        <v>420</v>
      </c>
      <c r="D2058" s="16" t="s">
        <v>1200</v>
      </c>
      <c r="E2058" s="18">
        <v>0</v>
      </c>
      <c r="F2058" s="3" t="s">
        <v>88</v>
      </c>
    </row>
    <row r="2059" spans="3:6">
      <c r="C2059" s="4">
        <v>421</v>
      </c>
      <c r="D2059" s="16" t="s">
        <v>1201</v>
      </c>
      <c r="E2059" s="18">
        <v>0</v>
      </c>
      <c r="F2059" s="3" t="s">
        <v>88</v>
      </c>
    </row>
    <row r="2060" spans="3:6">
      <c r="C2060" s="4">
        <v>422</v>
      </c>
      <c r="D2060" s="16" t="s">
        <v>1202</v>
      </c>
      <c r="E2060" s="18">
        <v>1</v>
      </c>
      <c r="F2060" s="1">
        <v>0.1</v>
      </c>
    </row>
    <row r="2061" spans="3:6">
      <c r="C2061" s="4">
        <v>423</v>
      </c>
      <c r="D2061" s="16" t="s">
        <v>1203</v>
      </c>
      <c r="E2061" s="18">
        <v>1</v>
      </c>
      <c r="F2061" s="1">
        <v>0.1</v>
      </c>
    </row>
    <row r="2062" spans="3:6">
      <c r="C2062" s="4">
        <v>424</v>
      </c>
      <c r="D2062" s="16" t="s">
        <v>1204</v>
      </c>
      <c r="E2062" s="18">
        <v>1</v>
      </c>
      <c r="F2062" s="1">
        <v>0.1</v>
      </c>
    </row>
    <row r="2063" spans="3:6">
      <c r="C2063" s="4">
        <v>425</v>
      </c>
      <c r="D2063" s="16" t="s">
        <v>1205</v>
      </c>
      <c r="E2063" s="18">
        <v>0</v>
      </c>
      <c r="F2063" s="3" t="s">
        <v>88</v>
      </c>
    </row>
    <row r="2064" spans="3:6">
      <c r="C2064" s="4">
        <v>426</v>
      </c>
      <c r="D2064" s="16" t="s">
        <v>1206</v>
      </c>
      <c r="E2064" s="18">
        <v>2</v>
      </c>
      <c r="F2064" s="1">
        <v>0.1</v>
      </c>
    </row>
    <row r="2065" spans="3:6">
      <c r="C2065" s="4">
        <v>427</v>
      </c>
      <c r="D2065" s="16" t="s">
        <v>1207</v>
      </c>
      <c r="E2065" s="18">
        <v>0</v>
      </c>
      <c r="F2065" s="3" t="s">
        <v>88</v>
      </c>
    </row>
    <row r="2066" spans="3:6">
      <c r="C2066" s="4">
        <v>428</v>
      </c>
      <c r="D2066" s="16" t="s">
        <v>1208</v>
      </c>
      <c r="E2066" s="18">
        <v>0</v>
      </c>
      <c r="F2066" s="3" t="s">
        <v>88</v>
      </c>
    </row>
    <row r="2067" spans="3:6">
      <c r="C2067" s="4">
        <v>429</v>
      </c>
      <c r="D2067" s="16" t="s">
        <v>1209</v>
      </c>
      <c r="E2067" s="18">
        <v>1</v>
      </c>
      <c r="F2067" s="1">
        <v>0.1</v>
      </c>
    </row>
    <row r="2068" spans="3:6">
      <c r="C2068" s="4">
        <v>430</v>
      </c>
      <c r="D2068" s="16" t="s">
        <v>1210</v>
      </c>
      <c r="E2068" s="18">
        <v>1</v>
      </c>
      <c r="F2068" s="1">
        <v>0.1</v>
      </c>
    </row>
    <row r="2069" spans="3:6">
      <c r="C2069" s="4">
        <v>431</v>
      </c>
      <c r="D2069" s="16" t="s">
        <v>1211</v>
      </c>
      <c r="E2069" s="18">
        <v>0</v>
      </c>
      <c r="F2069" s="3" t="s">
        <v>88</v>
      </c>
    </row>
    <row r="2070" spans="3:6">
      <c r="C2070" s="4">
        <v>432</v>
      </c>
      <c r="D2070" s="16" t="s">
        <v>1212</v>
      </c>
      <c r="E2070" s="18">
        <v>1</v>
      </c>
      <c r="F2070" s="1">
        <v>0.1</v>
      </c>
    </row>
    <row r="2071" spans="3:6">
      <c r="C2071" s="4">
        <v>433</v>
      </c>
      <c r="D2071" s="16" t="s">
        <v>1213</v>
      </c>
      <c r="E2071" s="18">
        <v>1</v>
      </c>
      <c r="F2071" s="1">
        <v>0.1</v>
      </c>
    </row>
    <row r="2072" spans="3:6">
      <c r="C2072" s="4">
        <v>434</v>
      </c>
      <c r="D2072" s="16" t="s">
        <v>1214</v>
      </c>
      <c r="E2072" s="18">
        <v>0</v>
      </c>
      <c r="F2072" s="3" t="s">
        <v>88</v>
      </c>
    </row>
    <row r="2073" spans="3:6">
      <c r="C2073" s="4">
        <v>435</v>
      </c>
      <c r="D2073" s="16" t="s">
        <v>1215</v>
      </c>
      <c r="E2073" s="18">
        <v>1</v>
      </c>
      <c r="F2073" s="1">
        <v>0.1</v>
      </c>
    </row>
    <row r="2074" spans="3:6">
      <c r="C2074" s="4">
        <v>436</v>
      </c>
      <c r="D2074" s="16" t="s">
        <v>1216</v>
      </c>
      <c r="E2074" s="18">
        <v>1</v>
      </c>
      <c r="F2074" s="1">
        <v>0.1</v>
      </c>
    </row>
    <row r="2075" spans="3:6">
      <c r="C2075" s="4">
        <v>437</v>
      </c>
      <c r="D2075" s="16" t="s">
        <v>1217</v>
      </c>
      <c r="E2075" s="18">
        <v>1</v>
      </c>
      <c r="F2075" s="1">
        <v>0.1</v>
      </c>
    </row>
    <row r="2076" spans="3:6">
      <c r="C2076" s="4">
        <v>438</v>
      </c>
      <c r="D2076" s="16" t="s">
        <v>1218</v>
      </c>
      <c r="E2076" s="18">
        <v>0</v>
      </c>
      <c r="F2076" s="3" t="s">
        <v>88</v>
      </c>
    </row>
    <row r="2077" spans="3:6">
      <c r="C2077" s="4">
        <v>439</v>
      </c>
      <c r="D2077" s="16" t="s">
        <v>1219</v>
      </c>
      <c r="E2077" s="18">
        <v>1</v>
      </c>
      <c r="F2077" s="1">
        <v>0.1</v>
      </c>
    </row>
    <row r="2078" spans="3:6">
      <c r="C2078" s="4">
        <v>440</v>
      </c>
      <c r="D2078" s="16" t="s">
        <v>1220</v>
      </c>
      <c r="E2078" s="18">
        <v>1</v>
      </c>
      <c r="F2078" s="1">
        <v>0.1</v>
      </c>
    </row>
    <row r="2079" spans="3:6">
      <c r="C2079" s="4">
        <v>441</v>
      </c>
      <c r="D2079" s="16" t="s">
        <v>1221</v>
      </c>
      <c r="E2079" s="18">
        <v>1</v>
      </c>
      <c r="F2079" s="1">
        <v>0.1</v>
      </c>
    </row>
    <row r="2080" spans="3:6">
      <c r="C2080" s="4">
        <v>442</v>
      </c>
      <c r="D2080" s="16" t="s">
        <v>1222</v>
      </c>
      <c r="E2080" s="18">
        <v>8</v>
      </c>
      <c r="F2080" s="1">
        <v>0.5</v>
      </c>
    </row>
    <row r="2081" spans="3:6">
      <c r="C2081" s="4">
        <v>443</v>
      </c>
      <c r="D2081" s="16" t="s">
        <v>1223</v>
      </c>
      <c r="E2081" s="18">
        <v>1</v>
      </c>
      <c r="F2081" s="1">
        <v>0.1</v>
      </c>
    </row>
    <row r="2082" spans="3:6">
      <c r="C2082" s="4">
        <v>444</v>
      </c>
      <c r="D2082" s="16" t="s">
        <v>1224</v>
      </c>
      <c r="E2082" s="18">
        <v>19</v>
      </c>
      <c r="F2082" s="1">
        <v>1.3</v>
      </c>
    </row>
    <row r="2083" spans="3:6">
      <c r="C2083" s="4">
        <v>445</v>
      </c>
      <c r="D2083" s="16" t="s">
        <v>1225</v>
      </c>
      <c r="E2083" s="18">
        <v>0</v>
      </c>
      <c r="F2083" s="3" t="s">
        <v>88</v>
      </c>
    </row>
    <row r="2084" spans="3:6">
      <c r="C2084" s="4">
        <v>446</v>
      </c>
      <c r="D2084" s="16" t="s">
        <v>1226</v>
      </c>
      <c r="E2084" s="18">
        <v>1</v>
      </c>
      <c r="F2084" s="1">
        <v>0.1</v>
      </c>
    </row>
    <row r="2085" spans="3:6">
      <c r="C2085" s="4">
        <v>447</v>
      </c>
      <c r="D2085" s="16" t="s">
        <v>1227</v>
      </c>
      <c r="E2085" s="18">
        <v>5</v>
      </c>
      <c r="F2085" s="1">
        <v>0.3</v>
      </c>
    </row>
    <row r="2086" spans="3:6">
      <c r="C2086" s="4">
        <v>448</v>
      </c>
      <c r="D2086" s="16" t="s">
        <v>1228</v>
      </c>
      <c r="E2086" s="18">
        <v>0</v>
      </c>
      <c r="F2086" s="3" t="s">
        <v>88</v>
      </c>
    </row>
    <row r="2087" spans="3:6">
      <c r="C2087" s="4">
        <v>449</v>
      </c>
      <c r="D2087" s="16" t="s">
        <v>1229</v>
      </c>
      <c r="E2087" s="18">
        <v>1</v>
      </c>
      <c r="F2087" s="1">
        <v>0.1</v>
      </c>
    </row>
    <row r="2088" spans="3:6">
      <c r="C2088" s="4">
        <v>450</v>
      </c>
      <c r="D2088" s="16" t="s">
        <v>1230</v>
      </c>
      <c r="E2088" s="18">
        <v>0</v>
      </c>
      <c r="F2088" s="3" t="s">
        <v>88</v>
      </c>
    </row>
    <row r="2089" spans="3:6">
      <c r="C2089" s="4">
        <v>451</v>
      </c>
      <c r="D2089" s="16" t="s">
        <v>1231</v>
      </c>
      <c r="E2089" s="18">
        <v>1</v>
      </c>
      <c r="F2089" s="1">
        <v>0.1</v>
      </c>
    </row>
    <row r="2090" spans="3:6">
      <c r="C2090" s="4">
        <v>452</v>
      </c>
      <c r="D2090" s="16" t="s">
        <v>1232</v>
      </c>
      <c r="E2090" s="18">
        <v>1</v>
      </c>
      <c r="F2090" s="1">
        <v>0.1</v>
      </c>
    </row>
    <row r="2091" spans="3:6">
      <c r="C2091" s="4">
        <v>453</v>
      </c>
      <c r="D2091" s="16" t="s">
        <v>1233</v>
      </c>
      <c r="E2091" s="18">
        <v>0</v>
      </c>
      <c r="F2091" s="3" t="s">
        <v>88</v>
      </c>
    </row>
    <row r="2092" spans="3:6">
      <c r="C2092" s="4">
        <v>454</v>
      </c>
      <c r="D2092" s="16" t="s">
        <v>1234</v>
      </c>
      <c r="E2092" s="18">
        <v>2</v>
      </c>
      <c r="F2092" s="1">
        <v>0.1</v>
      </c>
    </row>
    <row r="2093" spans="3:6">
      <c r="C2093" s="4">
        <v>455</v>
      </c>
      <c r="D2093" s="16" t="s">
        <v>1235</v>
      </c>
      <c r="E2093" s="18">
        <v>1</v>
      </c>
      <c r="F2093" s="1">
        <v>0.1</v>
      </c>
    </row>
    <row r="2094" spans="3:6">
      <c r="C2094" s="4">
        <v>456</v>
      </c>
      <c r="D2094" s="16" t="s">
        <v>1236</v>
      </c>
      <c r="E2094" s="18">
        <v>1</v>
      </c>
      <c r="F2094" s="1">
        <v>0.1</v>
      </c>
    </row>
    <row r="2095" spans="3:6">
      <c r="C2095" s="4">
        <v>457</v>
      </c>
      <c r="D2095" s="16" t="s">
        <v>1237</v>
      </c>
      <c r="E2095" s="18">
        <v>1</v>
      </c>
      <c r="F2095" s="1">
        <v>0.1</v>
      </c>
    </row>
    <row r="2096" spans="3:6">
      <c r="C2096" s="4">
        <v>458</v>
      </c>
      <c r="D2096" s="16" t="s">
        <v>94</v>
      </c>
      <c r="E2096" s="18">
        <v>1</v>
      </c>
      <c r="F2096" s="1">
        <v>0.1</v>
      </c>
    </row>
    <row r="2097" spans="2:6">
      <c r="C2097" s="7">
        <v>459</v>
      </c>
      <c r="D2097" s="13" t="s">
        <v>95</v>
      </c>
      <c r="E2097" s="20">
        <v>790</v>
      </c>
      <c r="F2097" s="21">
        <v>52.8</v>
      </c>
    </row>
    <row r="2098" spans="2:6">
      <c r="C2098" s="6"/>
      <c r="D2098" s="15" t="s">
        <v>19</v>
      </c>
      <c r="E2098" s="14"/>
      <c r="F2098" s="8"/>
    </row>
    <row r="2100" spans="2:6">
      <c r="B2100" s="19" t="str">
        <f xml:space="preserve"> HYPERLINK("#'目次'!B57", "[52]")</f>
        <v>[52]</v>
      </c>
      <c r="C2100" s="2" t="s">
        <v>1239</v>
      </c>
    </row>
    <row r="2101" spans="2:6">
      <c r="B2101" s="2"/>
      <c r="C2101" s="2"/>
    </row>
    <row r="2102" spans="2:6">
      <c r="B2102" s="2"/>
      <c r="C2102" s="2"/>
    </row>
    <row r="2103" spans="2:6">
      <c r="E2103" s="11" t="s">
        <v>2</v>
      </c>
      <c r="F2103" s="10" t="s">
        <v>3</v>
      </c>
    </row>
    <row r="2104" spans="2:6">
      <c r="C2104" s="17"/>
      <c r="D2104" s="5" t="s">
        <v>10</v>
      </c>
      <c r="E2104" s="9">
        <v>1495</v>
      </c>
      <c r="F2104" s="12">
        <v>100</v>
      </c>
    </row>
    <row r="2105" spans="2:6">
      <c r="C2105" s="4">
        <v>5</v>
      </c>
      <c r="D2105" s="16" t="s">
        <v>1240</v>
      </c>
      <c r="E2105" s="18">
        <v>327</v>
      </c>
      <c r="F2105" s="1">
        <v>21.9</v>
      </c>
    </row>
    <row r="2106" spans="2:6">
      <c r="C2106" s="4">
        <v>4</v>
      </c>
      <c r="D2106" s="16" t="s">
        <v>1241</v>
      </c>
      <c r="E2106" s="18">
        <v>446</v>
      </c>
      <c r="F2106" s="1">
        <v>29.8</v>
      </c>
    </row>
    <row r="2107" spans="2:6">
      <c r="C2107" s="4">
        <v>3</v>
      </c>
      <c r="D2107" s="16" t="s">
        <v>1242</v>
      </c>
      <c r="E2107" s="18">
        <v>431</v>
      </c>
      <c r="F2107" s="1">
        <v>28.8</v>
      </c>
    </row>
    <row r="2108" spans="2:6">
      <c r="C2108" s="4">
        <v>2</v>
      </c>
      <c r="D2108" s="16" t="s">
        <v>1243</v>
      </c>
      <c r="E2108" s="18">
        <v>154</v>
      </c>
      <c r="F2108" s="1">
        <v>10.3</v>
      </c>
    </row>
    <row r="2109" spans="2:6">
      <c r="C2109" s="4">
        <v>1</v>
      </c>
      <c r="D2109" s="16" t="s">
        <v>1244</v>
      </c>
      <c r="E2109" s="18">
        <v>98</v>
      </c>
      <c r="F2109" s="1">
        <v>6.6</v>
      </c>
    </row>
    <row r="2110" spans="2:6">
      <c r="C2110" s="4">
        <v>0</v>
      </c>
      <c r="D2110" s="16" t="s">
        <v>1245</v>
      </c>
      <c r="E2110" s="18">
        <v>26</v>
      </c>
      <c r="F2110" s="1">
        <v>1.7</v>
      </c>
    </row>
    <row r="2111" spans="2:6">
      <c r="C2111" s="4">
        <v>9</v>
      </c>
      <c r="D2111" s="16" t="s">
        <v>95</v>
      </c>
      <c r="E2111" s="18">
        <v>13</v>
      </c>
      <c r="F2111" s="1">
        <v>0.9</v>
      </c>
    </row>
    <row r="2112" spans="2:6">
      <c r="C2112" s="4"/>
      <c r="D2112" s="16" t="s">
        <v>1246</v>
      </c>
      <c r="E2112" s="25" t="s">
        <v>88</v>
      </c>
      <c r="F2112" s="22">
        <v>3.5</v>
      </c>
    </row>
    <row r="2113" spans="2:6">
      <c r="C2113" s="7"/>
      <c r="D2113" s="13" t="s">
        <v>260</v>
      </c>
      <c r="E2113" s="23" t="s">
        <v>88</v>
      </c>
      <c r="F2113" s="24">
        <v>1.2</v>
      </c>
    </row>
    <row r="2114" spans="2:6">
      <c r="C2114" s="6"/>
      <c r="D2114" s="15" t="s">
        <v>19</v>
      </c>
      <c r="E2114" s="14"/>
      <c r="F2114" s="8"/>
    </row>
    <row r="2116" spans="2:6">
      <c r="B2116" s="19" t="str">
        <f xml:space="preserve"> HYPERLINK("#'目次'!B58", "[53]")</f>
        <v>[53]</v>
      </c>
      <c r="C2116" s="2" t="s">
        <v>1248</v>
      </c>
    </row>
    <row r="2117" spans="2:6">
      <c r="B2117" s="2"/>
      <c r="C2117" s="2"/>
    </row>
    <row r="2118" spans="2:6">
      <c r="B2118" s="2"/>
      <c r="C2118" s="2"/>
    </row>
    <row r="2119" spans="2:6">
      <c r="E2119" s="11" t="s">
        <v>2</v>
      </c>
      <c r="F2119" s="10" t="s">
        <v>3</v>
      </c>
    </row>
    <row r="2120" spans="2:6">
      <c r="C2120" s="17"/>
      <c r="D2120" s="5" t="s">
        <v>10</v>
      </c>
      <c r="E2120" s="9">
        <v>1495</v>
      </c>
      <c r="F2120" s="12">
        <v>100</v>
      </c>
    </row>
    <row r="2121" spans="2:6">
      <c r="C2121" s="4">
        <v>5</v>
      </c>
      <c r="D2121" s="16" t="s">
        <v>1240</v>
      </c>
      <c r="E2121" s="18">
        <v>254</v>
      </c>
      <c r="F2121" s="1">
        <v>17</v>
      </c>
    </row>
    <row r="2122" spans="2:6">
      <c r="C2122" s="4">
        <v>4</v>
      </c>
      <c r="D2122" s="16" t="s">
        <v>1241</v>
      </c>
      <c r="E2122" s="18">
        <v>419</v>
      </c>
      <c r="F2122" s="1">
        <v>28</v>
      </c>
    </row>
    <row r="2123" spans="2:6">
      <c r="C2123" s="4">
        <v>3</v>
      </c>
      <c r="D2123" s="16" t="s">
        <v>1242</v>
      </c>
      <c r="E2123" s="18">
        <v>453</v>
      </c>
      <c r="F2123" s="1">
        <v>30.3</v>
      </c>
    </row>
    <row r="2124" spans="2:6">
      <c r="C2124" s="4">
        <v>2</v>
      </c>
      <c r="D2124" s="16" t="s">
        <v>1243</v>
      </c>
      <c r="E2124" s="18">
        <v>206</v>
      </c>
      <c r="F2124" s="1">
        <v>13.8</v>
      </c>
    </row>
    <row r="2125" spans="2:6">
      <c r="C2125" s="4">
        <v>1</v>
      </c>
      <c r="D2125" s="16" t="s">
        <v>1244</v>
      </c>
      <c r="E2125" s="18">
        <v>114</v>
      </c>
      <c r="F2125" s="1">
        <v>7.6</v>
      </c>
    </row>
    <row r="2126" spans="2:6">
      <c r="C2126" s="4">
        <v>0</v>
      </c>
      <c r="D2126" s="16" t="s">
        <v>1245</v>
      </c>
      <c r="E2126" s="18">
        <v>36</v>
      </c>
      <c r="F2126" s="1">
        <v>2.4</v>
      </c>
    </row>
    <row r="2127" spans="2:6">
      <c r="C2127" s="4">
        <v>9</v>
      </c>
      <c r="D2127" s="16" t="s">
        <v>95</v>
      </c>
      <c r="E2127" s="18">
        <v>13</v>
      </c>
      <c r="F2127" s="1">
        <v>0.9</v>
      </c>
    </row>
    <row r="2128" spans="2:6">
      <c r="C2128" s="4"/>
      <c r="D2128" s="16" t="s">
        <v>1246</v>
      </c>
      <c r="E2128" s="25" t="s">
        <v>88</v>
      </c>
      <c r="F2128" s="22">
        <v>3.3</v>
      </c>
    </row>
    <row r="2129" spans="2:6">
      <c r="C2129" s="7"/>
      <c r="D2129" s="13" t="s">
        <v>260</v>
      </c>
      <c r="E2129" s="23" t="s">
        <v>88</v>
      </c>
      <c r="F2129" s="24">
        <v>1.3</v>
      </c>
    </row>
    <row r="2130" spans="2:6">
      <c r="C2130" s="6"/>
      <c r="D2130" s="15" t="s">
        <v>19</v>
      </c>
      <c r="E2130" s="14"/>
      <c r="F2130" s="8"/>
    </row>
    <row r="2132" spans="2:6">
      <c r="B2132" s="19" t="str">
        <f xml:space="preserve"> HYPERLINK("#'目次'!B59", "[54]")</f>
        <v>[54]</v>
      </c>
      <c r="C2132" s="2" t="s">
        <v>1250</v>
      </c>
    </row>
    <row r="2133" spans="2:6">
      <c r="B2133" s="2"/>
      <c r="C2133" s="2"/>
    </row>
    <row r="2134" spans="2:6">
      <c r="B2134" s="2"/>
      <c r="C2134" s="2"/>
    </row>
    <row r="2135" spans="2:6">
      <c r="E2135" s="11" t="s">
        <v>2</v>
      </c>
      <c r="F2135" s="10" t="s">
        <v>3</v>
      </c>
    </row>
    <row r="2136" spans="2:6">
      <c r="C2136" s="17"/>
      <c r="D2136" s="5" t="s">
        <v>10</v>
      </c>
      <c r="E2136" s="9">
        <v>1495</v>
      </c>
      <c r="F2136" s="12">
        <v>100</v>
      </c>
    </row>
    <row r="2137" spans="2:6">
      <c r="C2137" s="4">
        <v>5</v>
      </c>
      <c r="D2137" s="16" t="s">
        <v>1240</v>
      </c>
      <c r="E2137" s="18">
        <v>276</v>
      </c>
      <c r="F2137" s="1">
        <v>18.5</v>
      </c>
    </row>
    <row r="2138" spans="2:6">
      <c r="C2138" s="4">
        <v>4</v>
      </c>
      <c r="D2138" s="16" t="s">
        <v>1241</v>
      </c>
      <c r="E2138" s="18">
        <v>369</v>
      </c>
      <c r="F2138" s="1">
        <v>24.7</v>
      </c>
    </row>
    <row r="2139" spans="2:6">
      <c r="C2139" s="4">
        <v>3</v>
      </c>
      <c r="D2139" s="16" t="s">
        <v>1242</v>
      </c>
      <c r="E2139" s="18">
        <v>432</v>
      </c>
      <c r="F2139" s="1">
        <v>28.9</v>
      </c>
    </row>
    <row r="2140" spans="2:6">
      <c r="C2140" s="4">
        <v>2</v>
      </c>
      <c r="D2140" s="16" t="s">
        <v>1243</v>
      </c>
      <c r="E2140" s="18">
        <v>205</v>
      </c>
      <c r="F2140" s="1">
        <v>13.7</v>
      </c>
    </row>
    <row r="2141" spans="2:6">
      <c r="C2141" s="4">
        <v>1</v>
      </c>
      <c r="D2141" s="16" t="s">
        <v>1244</v>
      </c>
      <c r="E2141" s="18">
        <v>137</v>
      </c>
      <c r="F2141" s="1">
        <v>9.1999999999999993</v>
      </c>
    </row>
    <row r="2142" spans="2:6">
      <c r="C2142" s="4">
        <v>0</v>
      </c>
      <c r="D2142" s="16" t="s">
        <v>1245</v>
      </c>
      <c r="E2142" s="18">
        <v>63</v>
      </c>
      <c r="F2142" s="1">
        <v>4.2</v>
      </c>
    </row>
    <row r="2143" spans="2:6">
      <c r="C2143" s="4">
        <v>9</v>
      </c>
      <c r="D2143" s="16" t="s">
        <v>95</v>
      </c>
      <c r="E2143" s="18">
        <v>13</v>
      </c>
      <c r="F2143" s="1">
        <v>0.9</v>
      </c>
    </row>
    <row r="2144" spans="2:6">
      <c r="C2144" s="4"/>
      <c r="D2144" s="16" t="s">
        <v>1246</v>
      </c>
      <c r="E2144" s="25" t="s">
        <v>88</v>
      </c>
      <c r="F2144" s="22">
        <v>3.2</v>
      </c>
    </row>
    <row r="2145" spans="2:6">
      <c r="C2145" s="7"/>
      <c r="D2145" s="13" t="s">
        <v>260</v>
      </c>
      <c r="E2145" s="23" t="s">
        <v>88</v>
      </c>
      <c r="F2145" s="24">
        <v>1.4</v>
      </c>
    </row>
    <row r="2146" spans="2:6">
      <c r="C2146" s="6"/>
      <c r="D2146" s="15" t="s">
        <v>19</v>
      </c>
      <c r="E2146" s="14"/>
      <c r="F2146" s="8"/>
    </row>
    <row r="2148" spans="2:6">
      <c r="B2148" s="19" t="str">
        <f xml:space="preserve"> HYPERLINK("#'目次'!B60", "[55]")</f>
        <v>[55]</v>
      </c>
      <c r="C2148" s="2" t="s">
        <v>1252</v>
      </c>
    </row>
    <row r="2149" spans="2:6">
      <c r="B2149" s="2"/>
      <c r="C2149" s="2"/>
    </row>
    <row r="2150" spans="2:6">
      <c r="B2150" s="2"/>
      <c r="C2150" s="2"/>
    </row>
    <row r="2151" spans="2:6">
      <c r="E2151" s="11" t="s">
        <v>2</v>
      </c>
      <c r="F2151" s="10" t="s">
        <v>3</v>
      </c>
    </row>
    <row r="2152" spans="2:6">
      <c r="C2152" s="17"/>
      <c r="D2152" s="5" t="s">
        <v>10</v>
      </c>
      <c r="E2152" s="9">
        <v>1495</v>
      </c>
      <c r="F2152" s="12">
        <v>100</v>
      </c>
    </row>
    <row r="2153" spans="2:6">
      <c r="C2153" s="4">
        <v>5</v>
      </c>
      <c r="D2153" s="16" t="s">
        <v>1240</v>
      </c>
      <c r="E2153" s="18">
        <v>220</v>
      </c>
      <c r="F2153" s="1">
        <v>14.7</v>
      </c>
    </row>
    <row r="2154" spans="2:6">
      <c r="C2154" s="4">
        <v>4</v>
      </c>
      <c r="D2154" s="16" t="s">
        <v>1241</v>
      </c>
      <c r="E2154" s="18">
        <v>322</v>
      </c>
      <c r="F2154" s="1">
        <v>21.5</v>
      </c>
    </row>
    <row r="2155" spans="2:6">
      <c r="C2155" s="4">
        <v>3</v>
      </c>
      <c r="D2155" s="16" t="s">
        <v>1242</v>
      </c>
      <c r="E2155" s="18">
        <v>376</v>
      </c>
      <c r="F2155" s="1">
        <v>25.2</v>
      </c>
    </row>
    <row r="2156" spans="2:6">
      <c r="C2156" s="4">
        <v>2</v>
      </c>
      <c r="D2156" s="16" t="s">
        <v>1243</v>
      </c>
      <c r="E2156" s="18">
        <v>281</v>
      </c>
      <c r="F2156" s="1">
        <v>18.8</v>
      </c>
    </row>
    <row r="2157" spans="2:6">
      <c r="C2157" s="4">
        <v>1</v>
      </c>
      <c r="D2157" s="16" t="s">
        <v>1244</v>
      </c>
      <c r="E2157" s="18">
        <v>193</v>
      </c>
      <c r="F2157" s="1">
        <v>12.9</v>
      </c>
    </row>
    <row r="2158" spans="2:6">
      <c r="C2158" s="4">
        <v>0</v>
      </c>
      <c r="D2158" s="16" t="s">
        <v>1245</v>
      </c>
      <c r="E2158" s="18">
        <v>91</v>
      </c>
      <c r="F2158" s="1">
        <v>6.1</v>
      </c>
    </row>
    <row r="2159" spans="2:6">
      <c r="C2159" s="4">
        <v>9</v>
      </c>
      <c r="D2159" s="16" t="s">
        <v>95</v>
      </c>
      <c r="E2159" s="18">
        <v>12</v>
      </c>
      <c r="F2159" s="1">
        <v>0.8</v>
      </c>
    </row>
    <row r="2160" spans="2:6">
      <c r="C2160" s="4"/>
      <c r="D2160" s="16" t="s">
        <v>1246</v>
      </c>
      <c r="E2160" s="25" t="s">
        <v>88</v>
      </c>
      <c r="F2160" s="22">
        <v>2.9</v>
      </c>
    </row>
    <row r="2161" spans="2:6">
      <c r="C2161" s="7"/>
      <c r="D2161" s="13" t="s">
        <v>260</v>
      </c>
      <c r="E2161" s="23" t="s">
        <v>88</v>
      </c>
      <c r="F2161" s="24">
        <v>1.4</v>
      </c>
    </row>
    <row r="2162" spans="2:6">
      <c r="C2162" s="6"/>
      <c r="D2162" s="15" t="s">
        <v>19</v>
      </c>
      <c r="E2162" s="14"/>
      <c r="F2162" s="8"/>
    </row>
    <row r="2164" spans="2:6">
      <c r="B2164" s="19" t="str">
        <f xml:space="preserve"> HYPERLINK("#'目次'!B61", "[56]")</f>
        <v>[56]</v>
      </c>
      <c r="C2164" s="2" t="s">
        <v>1254</v>
      </c>
    </row>
    <row r="2165" spans="2:6">
      <c r="B2165" s="2"/>
      <c r="C2165" s="2"/>
    </row>
    <row r="2166" spans="2:6">
      <c r="B2166" s="2"/>
      <c r="C2166" s="2"/>
    </row>
    <row r="2167" spans="2:6">
      <c r="E2167" s="11" t="s">
        <v>2</v>
      </c>
      <c r="F2167" s="10" t="s">
        <v>3</v>
      </c>
    </row>
    <row r="2168" spans="2:6">
      <c r="C2168" s="17"/>
      <c r="D2168" s="5" t="s">
        <v>10</v>
      </c>
      <c r="E2168" s="9">
        <v>1495</v>
      </c>
      <c r="F2168" s="12">
        <v>100</v>
      </c>
    </row>
    <row r="2169" spans="2:6">
      <c r="C2169" s="4">
        <v>5</v>
      </c>
      <c r="D2169" s="16" t="s">
        <v>1240</v>
      </c>
      <c r="E2169" s="18">
        <v>249</v>
      </c>
      <c r="F2169" s="1">
        <v>16.7</v>
      </c>
    </row>
    <row r="2170" spans="2:6">
      <c r="C2170" s="4">
        <v>4</v>
      </c>
      <c r="D2170" s="16" t="s">
        <v>1241</v>
      </c>
      <c r="E2170" s="18">
        <v>321</v>
      </c>
      <c r="F2170" s="1">
        <v>21.5</v>
      </c>
    </row>
    <row r="2171" spans="2:6">
      <c r="C2171" s="4">
        <v>3</v>
      </c>
      <c r="D2171" s="16" t="s">
        <v>1242</v>
      </c>
      <c r="E2171" s="18">
        <v>370</v>
      </c>
      <c r="F2171" s="1">
        <v>24.7</v>
      </c>
    </row>
    <row r="2172" spans="2:6">
      <c r="C2172" s="4">
        <v>2</v>
      </c>
      <c r="D2172" s="16" t="s">
        <v>1243</v>
      </c>
      <c r="E2172" s="18">
        <v>251</v>
      </c>
      <c r="F2172" s="1">
        <v>16.8</v>
      </c>
    </row>
    <row r="2173" spans="2:6">
      <c r="C2173" s="4">
        <v>1</v>
      </c>
      <c r="D2173" s="16" t="s">
        <v>1244</v>
      </c>
      <c r="E2173" s="18">
        <v>223</v>
      </c>
      <c r="F2173" s="1">
        <v>14.9</v>
      </c>
    </row>
    <row r="2174" spans="2:6">
      <c r="C2174" s="4">
        <v>0</v>
      </c>
      <c r="D2174" s="16" t="s">
        <v>1245</v>
      </c>
      <c r="E2174" s="18">
        <v>66</v>
      </c>
      <c r="F2174" s="1">
        <v>4.4000000000000004</v>
      </c>
    </row>
    <row r="2175" spans="2:6">
      <c r="C2175" s="4">
        <v>9</v>
      </c>
      <c r="D2175" s="16" t="s">
        <v>95</v>
      </c>
      <c r="E2175" s="18">
        <v>15</v>
      </c>
      <c r="F2175" s="1">
        <v>1</v>
      </c>
    </row>
    <row r="2176" spans="2:6">
      <c r="C2176" s="4"/>
      <c r="D2176" s="16" t="s">
        <v>1246</v>
      </c>
      <c r="E2176" s="25" t="s">
        <v>88</v>
      </c>
      <c r="F2176" s="22">
        <v>2.9</v>
      </c>
    </row>
    <row r="2177" spans="2:6">
      <c r="C2177" s="7"/>
      <c r="D2177" s="13" t="s">
        <v>260</v>
      </c>
      <c r="E2177" s="23" t="s">
        <v>88</v>
      </c>
      <c r="F2177" s="24">
        <v>1.4</v>
      </c>
    </row>
    <row r="2178" spans="2:6">
      <c r="C2178" s="6"/>
      <c r="D2178" s="15" t="s">
        <v>19</v>
      </c>
      <c r="E2178" s="14"/>
      <c r="F2178" s="8"/>
    </row>
    <row r="2180" spans="2:6">
      <c r="B2180" s="19" t="str">
        <f xml:space="preserve"> HYPERLINK("#'目次'!B62", "[57]")</f>
        <v>[57]</v>
      </c>
      <c r="C2180" s="2" t="s">
        <v>1256</v>
      </c>
    </row>
    <row r="2181" spans="2:6">
      <c r="B2181" s="2"/>
      <c r="C2181" s="2"/>
    </row>
    <row r="2182" spans="2:6">
      <c r="B2182" s="2"/>
      <c r="C2182" s="2"/>
    </row>
    <row r="2183" spans="2:6">
      <c r="E2183" s="11" t="s">
        <v>2</v>
      </c>
      <c r="F2183" s="10" t="s">
        <v>3</v>
      </c>
    </row>
    <row r="2184" spans="2:6">
      <c r="C2184" s="17"/>
      <c r="D2184" s="5" t="s">
        <v>10</v>
      </c>
      <c r="E2184" s="9">
        <v>1495</v>
      </c>
      <c r="F2184" s="12">
        <v>100</v>
      </c>
    </row>
    <row r="2185" spans="2:6">
      <c r="C2185" s="4">
        <v>1</v>
      </c>
      <c r="D2185" s="16" t="s">
        <v>1257</v>
      </c>
      <c r="E2185" s="18">
        <v>387</v>
      </c>
      <c r="F2185" s="1">
        <v>25.9</v>
      </c>
    </row>
    <row r="2186" spans="2:6">
      <c r="C2186" s="4">
        <v>2</v>
      </c>
      <c r="D2186" s="16" t="s">
        <v>1258</v>
      </c>
      <c r="E2186" s="18">
        <v>557</v>
      </c>
      <c r="F2186" s="1">
        <v>37.299999999999997</v>
      </c>
    </row>
    <row r="2187" spans="2:6">
      <c r="C2187" s="4">
        <v>3</v>
      </c>
      <c r="D2187" s="16" t="s">
        <v>1259</v>
      </c>
      <c r="E2187" s="18">
        <v>334</v>
      </c>
      <c r="F2187" s="1">
        <v>22.3</v>
      </c>
    </row>
    <row r="2188" spans="2:6">
      <c r="C2188" s="4">
        <v>4</v>
      </c>
      <c r="D2188" s="16" t="s">
        <v>1260</v>
      </c>
      <c r="E2188" s="18">
        <v>208</v>
      </c>
      <c r="F2188" s="1">
        <v>13.9</v>
      </c>
    </row>
    <row r="2189" spans="2:6">
      <c r="C2189" s="4">
        <v>5</v>
      </c>
      <c r="D2189" s="16" t="s">
        <v>95</v>
      </c>
      <c r="E2189" s="18">
        <v>9</v>
      </c>
      <c r="F2189" s="1">
        <v>0.6</v>
      </c>
    </row>
    <row r="2190" spans="2:6">
      <c r="C2190" s="4"/>
      <c r="D2190" s="16" t="s">
        <v>1261</v>
      </c>
      <c r="E2190" s="18">
        <v>944</v>
      </c>
      <c r="F2190" s="1">
        <v>63.1</v>
      </c>
    </row>
    <row r="2191" spans="2:6">
      <c r="C2191" s="7"/>
      <c r="D2191" s="13" t="s">
        <v>1262</v>
      </c>
      <c r="E2191" s="20">
        <v>542</v>
      </c>
      <c r="F2191" s="21">
        <v>36.299999999999997</v>
      </c>
    </row>
    <row r="2192" spans="2:6">
      <c r="C2192" s="6"/>
      <c r="D2192" s="15" t="s">
        <v>19</v>
      </c>
      <c r="E2192" s="14"/>
      <c r="F2192" s="8"/>
    </row>
    <row r="2194" spans="2:6">
      <c r="B2194" s="19" t="str">
        <f xml:space="preserve"> HYPERLINK("#'目次'!B63", "[58]")</f>
        <v>[58]</v>
      </c>
      <c r="C2194" s="2" t="s">
        <v>1264</v>
      </c>
    </row>
    <row r="2195" spans="2:6">
      <c r="B2195" s="2"/>
      <c r="C2195" s="2"/>
    </row>
    <row r="2196" spans="2:6">
      <c r="B2196" s="2"/>
      <c r="C2196" s="2"/>
    </row>
    <row r="2197" spans="2:6">
      <c r="E2197" s="11" t="s">
        <v>2</v>
      </c>
      <c r="F2197" s="10" t="s">
        <v>3</v>
      </c>
    </row>
    <row r="2198" spans="2:6">
      <c r="C2198" s="17"/>
      <c r="D2198" s="5" t="s">
        <v>10</v>
      </c>
      <c r="E2198" s="9">
        <v>1495</v>
      </c>
      <c r="F2198" s="12">
        <v>100</v>
      </c>
    </row>
    <row r="2199" spans="2:6">
      <c r="C2199" s="4">
        <v>1</v>
      </c>
      <c r="D2199" s="16" t="s">
        <v>1265</v>
      </c>
      <c r="E2199" s="18">
        <v>191</v>
      </c>
      <c r="F2199" s="1">
        <v>12.8</v>
      </c>
    </row>
    <row r="2200" spans="2:6">
      <c r="C2200" s="4">
        <v>2</v>
      </c>
      <c r="D2200" s="16" t="s">
        <v>1266</v>
      </c>
      <c r="E2200" s="18">
        <v>952</v>
      </c>
      <c r="F2200" s="1">
        <v>63.7</v>
      </c>
    </row>
    <row r="2201" spans="2:6">
      <c r="C2201" s="4">
        <v>3</v>
      </c>
      <c r="D2201" s="16" t="s">
        <v>1267</v>
      </c>
      <c r="E2201" s="18">
        <v>294</v>
      </c>
      <c r="F2201" s="1">
        <v>19.7</v>
      </c>
    </row>
    <row r="2202" spans="2:6">
      <c r="C2202" s="4">
        <v>4</v>
      </c>
      <c r="D2202" s="16" t="s">
        <v>1268</v>
      </c>
      <c r="E2202" s="18">
        <v>50</v>
      </c>
      <c r="F2202" s="1">
        <v>3.3</v>
      </c>
    </row>
    <row r="2203" spans="2:6">
      <c r="C2203" s="4">
        <v>5</v>
      </c>
      <c r="D2203" s="16" t="s">
        <v>95</v>
      </c>
      <c r="E2203" s="18">
        <v>8</v>
      </c>
      <c r="F2203" s="1">
        <v>0.5</v>
      </c>
    </row>
    <row r="2204" spans="2:6">
      <c r="C2204" s="4"/>
      <c r="D2204" s="16" t="s">
        <v>1269</v>
      </c>
      <c r="E2204" s="18">
        <v>1143</v>
      </c>
      <c r="F2204" s="1">
        <v>76.5</v>
      </c>
    </row>
    <row r="2205" spans="2:6">
      <c r="C2205" s="7"/>
      <c r="D2205" s="13" t="s">
        <v>1270</v>
      </c>
      <c r="E2205" s="20">
        <v>344</v>
      </c>
      <c r="F2205" s="21">
        <v>23</v>
      </c>
    </row>
    <row r="2206" spans="2:6">
      <c r="C2206" s="6"/>
      <c r="D2206" s="15" t="s">
        <v>19</v>
      </c>
      <c r="E2206" s="14"/>
      <c r="F2206" s="8"/>
    </row>
    <row r="2208" spans="2:6">
      <c r="B2208" s="19" t="str">
        <f xml:space="preserve"> HYPERLINK("#'目次'!B64", "[59]")</f>
        <v>[59]</v>
      </c>
      <c r="C2208" s="2" t="s">
        <v>1272</v>
      </c>
    </row>
    <row r="2209" spans="2:6">
      <c r="B2209" s="2"/>
      <c r="C2209" s="2"/>
    </row>
    <row r="2210" spans="2:6">
      <c r="B2210" s="2"/>
      <c r="C2210" s="2"/>
    </row>
    <row r="2211" spans="2:6">
      <c r="E2211" s="11" t="s">
        <v>2</v>
      </c>
      <c r="F2211" s="10" t="s">
        <v>3</v>
      </c>
    </row>
    <row r="2212" spans="2:6">
      <c r="C2212" s="17"/>
      <c r="D2212" s="5" t="s">
        <v>10</v>
      </c>
      <c r="E2212" s="9">
        <v>1495</v>
      </c>
      <c r="F2212" s="12">
        <v>100</v>
      </c>
    </row>
    <row r="2213" spans="2:6">
      <c r="C2213" s="4">
        <v>1</v>
      </c>
      <c r="D2213" s="16" t="s">
        <v>1273</v>
      </c>
      <c r="E2213" s="18">
        <v>1065</v>
      </c>
      <c r="F2213" s="1">
        <v>71.2</v>
      </c>
    </row>
    <row r="2214" spans="2:6">
      <c r="C2214" s="4">
        <v>2</v>
      </c>
      <c r="D2214" s="16" t="s">
        <v>1274</v>
      </c>
      <c r="E2214" s="18">
        <v>154</v>
      </c>
      <c r="F2214" s="1">
        <v>10.3</v>
      </c>
    </row>
    <row r="2215" spans="2:6">
      <c r="C2215" s="4">
        <v>3</v>
      </c>
      <c r="D2215" s="16" t="s">
        <v>1275</v>
      </c>
      <c r="E2215" s="18">
        <v>105</v>
      </c>
      <c r="F2215" s="1">
        <v>7</v>
      </c>
    </row>
    <row r="2216" spans="2:6">
      <c r="C2216" s="4">
        <v>4</v>
      </c>
      <c r="D2216" s="16" t="s">
        <v>1276</v>
      </c>
      <c r="E2216" s="18">
        <v>160</v>
      </c>
      <c r="F2216" s="1">
        <v>10.7</v>
      </c>
    </row>
    <row r="2217" spans="2:6">
      <c r="C2217" s="4">
        <v>5</v>
      </c>
      <c r="D2217" s="16" t="s">
        <v>95</v>
      </c>
      <c r="E2217" s="18">
        <v>11</v>
      </c>
      <c r="F2217" s="1">
        <v>0.7</v>
      </c>
    </row>
    <row r="2218" spans="2:6">
      <c r="C2218" s="4"/>
      <c r="D2218" s="16" t="s">
        <v>1277</v>
      </c>
      <c r="E2218" s="18">
        <v>1324</v>
      </c>
      <c r="F2218" s="1">
        <v>88.6</v>
      </c>
    </row>
    <row r="2219" spans="2:6">
      <c r="C2219" s="7"/>
      <c r="D2219" s="13" t="s">
        <v>1278</v>
      </c>
      <c r="E2219" s="20">
        <v>419</v>
      </c>
      <c r="F2219" s="21">
        <v>28</v>
      </c>
    </row>
    <row r="2220" spans="2:6">
      <c r="C2220" s="6"/>
      <c r="D2220" s="15" t="s">
        <v>19</v>
      </c>
      <c r="E2220" s="14"/>
      <c r="F2220" s="8"/>
    </row>
    <row r="2222" spans="2:6">
      <c r="B2222" s="19" t="str">
        <f xml:space="preserve"> HYPERLINK("#'目次'!B65", "[60]")</f>
        <v>[60]</v>
      </c>
      <c r="C2222" s="2" t="s">
        <v>1280</v>
      </c>
    </row>
    <row r="2223" spans="2:6">
      <c r="B2223" s="2" t="s">
        <v>7</v>
      </c>
      <c r="C2223" s="2" t="s">
        <v>1281</v>
      </c>
    </row>
    <row r="2224" spans="2:6">
      <c r="B2224" s="2"/>
      <c r="C2224" s="2"/>
    </row>
    <row r="2225" spans="2:6">
      <c r="E2225" s="11" t="s">
        <v>2</v>
      </c>
      <c r="F2225" s="10" t="s">
        <v>3</v>
      </c>
    </row>
    <row r="2226" spans="2:6">
      <c r="C2226" s="17"/>
      <c r="D2226" s="5" t="s">
        <v>10</v>
      </c>
      <c r="E2226" s="9">
        <v>1324</v>
      </c>
      <c r="F2226" s="12">
        <v>100</v>
      </c>
    </row>
    <row r="2227" spans="2:6">
      <c r="C2227" s="4">
        <v>1</v>
      </c>
      <c r="D2227" s="16" t="s">
        <v>1282</v>
      </c>
      <c r="E2227" s="18">
        <v>384</v>
      </c>
      <c r="F2227" s="1">
        <v>29</v>
      </c>
    </row>
    <row r="2228" spans="2:6">
      <c r="C2228" s="4">
        <v>2</v>
      </c>
      <c r="D2228" s="16" t="s">
        <v>1283</v>
      </c>
      <c r="E2228" s="18">
        <v>600</v>
      </c>
      <c r="F2228" s="1">
        <v>45.3</v>
      </c>
    </row>
    <row r="2229" spans="2:6">
      <c r="C2229" s="4">
        <v>3</v>
      </c>
      <c r="D2229" s="16" t="s">
        <v>1284</v>
      </c>
      <c r="E2229" s="18">
        <v>288</v>
      </c>
      <c r="F2229" s="1">
        <v>21.8</v>
      </c>
    </row>
    <row r="2230" spans="2:6">
      <c r="C2230" s="4">
        <v>4</v>
      </c>
      <c r="D2230" s="16" t="s">
        <v>1285</v>
      </c>
      <c r="E2230" s="18">
        <v>46</v>
      </c>
      <c r="F2230" s="1">
        <v>3.5</v>
      </c>
    </row>
    <row r="2231" spans="2:6">
      <c r="C2231" s="4">
        <v>5</v>
      </c>
      <c r="D2231" s="16" t="s">
        <v>95</v>
      </c>
      <c r="E2231" s="18">
        <v>6</v>
      </c>
      <c r="F2231" s="1">
        <v>0.5</v>
      </c>
    </row>
    <row r="2232" spans="2:6">
      <c r="C2232" s="4"/>
      <c r="D2232" s="16" t="s">
        <v>1286</v>
      </c>
      <c r="E2232" s="18">
        <v>984</v>
      </c>
      <c r="F2232" s="1">
        <v>74.3</v>
      </c>
    </row>
    <row r="2233" spans="2:6">
      <c r="C2233" s="7"/>
      <c r="D2233" s="13" t="s">
        <v>1287</v>
      </c>
      <c r="E2233" s="20">
        <v>334</v>
      </c>
      <c r="F2233" s="21">
        <v>25.2</v>
      </c>
    </row>
    <row r="2234" spans="2:6">
      <c r="C2234" s="6"/>
      <c r="D2234" s="15" t="s">
        <v>19</v>
      </c>
      <c r="E2234" s="14"/>
      <c r="F2234" s="8"/>
    </row>
    <row r="2236" spans="2:6">
      <c r="B2236" s="19" t="str">
        <f xml:space="preserve"> HYPERLINK("#'目次'!B66", "[61]")</f>
        <v>[61]</v>
      </c>
      <c r="C2236" s="2" t="s">
        <v>1289</v>
      </c>
    </row>
    <row r="2237" spans="2:6">
      <c r="B2237" s="2"/>
      <c r="C2237" s="2"/>
    </row>
    <row r="2238" spans="2:6">
      <c r="B2238" s="2"/>
      <c r="C2238" s="2"/>
    </row>
    <row r="2239" spans="2:6">
      <c r="E2239" s="11" t="s">
        <v>2</v>
      </c>
      <c r="F2239" s="10" t="s">
        <v>3</v>
      </c>
    </row>
    <row r="2240" spans="2:6">
      <c r="C2240" s="17"/>
      <c r="D2240" s="5" t="s">
        <v>10</v>
      </c>
      <c r="E2240" s="9">
        <v>1495</v>
      </c>
      <c r="F2240" s="12">
        <v>100</v>
      </c>
    </row>
    <row r="2241" spans="2:6">
      <c r="C2241" s="4">
        <v>1</v>
      </c>
      <c r="D2241" s="16" t="s">
        <v>1290</v>
      </c>
      <c r="E2241" s="18">
        <v>1031</v>
      </c>
      <c r="F2241" s="1">
        <v>69</v>
      </c>
    </row>
    <row r="2242" spans="2:6">
      <c r="C2242" s="4">
        <v>2</v>
      </c>
      <c r="D2242" s="16" t="s">
        <v>1291</v>
      </c>
      <c r="E2242" s="18">
        <v>269</v>
      </c>
      <c r="F2242" s="1">
        <v>18</v>
      </c>
    </row>
    <row r="2243" spans="2:6">
      <c r="C2243" s="4">
        <v>3</v>
      </c>
      <c r="D2243" s="16" t="s">
        <v>1292</v>
      </c>
      <c r="E2243" s="18">
        <v>73</v>
      </c>
      <c r="F2243" s="1">
        <v>4.9000000000000004</v>
      </c>
    </row>
    <row r="2244" spans="2:6">
      <c r="C2244" s="4">
        <v>4</v>
      </c>
      <c r="D2244" s="16" t="s">
        <v>1293</v>
      </c>
      <c r="E2244" s="18">
        <v>17</v>
      </c>
      <c r="F2244" s="1">
        <v>1.1000000000000001</v>
      </c>
    </row>
    <row r="2245" spans="2:6">
      <c r="C2245" s="4">
        <v>5</v>
      </c>
      <c r="D2245" s="16" t="s">
        <v>1294</v>
      </c>
      <c r="E2245" s="18">
        <v>98</v>
      </c>
      <c r="F2245" s="1">
        <v>6.6</v>
      </c>
    </row>
    <row r="2246" spans="2:6">
      <c r="C2246" s="7">
        <v>6</v>
      </c>
      <c r="D2246" s="13" t="s">
        <v>95</v>
      </c>
      <c r="E2246" s="20">
        <v>7</v>
      </c>
      <c r="F2246" s="21">
        <v>0.5</v>
      </c>
    </row>
    <row r="2247" spans="2:6">
      <c r="C2247" s="6"/>
      <c r="D2247" s="15" t="s">
        <v>19</v>
      </c>
      <c r="E2247" s="14"/>
      <c r="F2247" s="8"/>
    </row>
    <row r="2249" spans="2:6">
      <c r="B2249" s="19" t="str">
        <f xml:space="preserve"> HYPERLINK("#'目次'!B67", "[62]")</f>
        <v>[62]</v>
      </c>
      <c r="C2249" s="2" t="s">
        <v>1296</v>
      </c>
    </row>
    <row r="2250" spans="2:6">
      <c r="B2250" s="2"/>
      <c r="C2250" s="2"/>
    </row>
    <row r="2251" spans="2:6">
      <c r="B2251" s="2"/>
      <c r="C2251" s="2"/>
    </row>
    <row r="2252" spans="2:6">
      <c r="E2252" s="11" t="s">
        <v>2</v>
      </c>
      <c r="F2252" s="10" t="s">
        <v>3</v>
      </c>
    </row>
    <row r="2253" spans="2:6">
      <c r="C2253" s="17"/>
      <c r="D2253" s="5" t="s">
        <v>10</v>
      </c>
      <c r="E2253" s="9">
        <v>1495</v>
      </c>
      <c r="F2253" s="12">
        <v>100</v>
      </c>
    </row>
    <row r="2254" spans="2:6">
      <c r="C2254" s="4">
        <v>1</v>
      </c>
      <c r="D2254" s="16" t="s">
        <v>1297</v>
      </c>
      <c r="E2254" s="18">
        <v>713</v>
      </c>
      <c r="F2254" s="1">
        <v>47.7</v>
      </c>
    </row>
    <row r="2255" spans="2:6">
      <c r="C2255" s="4">
        <v>2</v>
      </c>
      <c r="D2255" s="16" t="s">
        <v>1298</v>
      </c>
      <c r="E2255" s="18">
        <v>536</v>
      </c>
      <c r="F2255" s="1">
        <v>35.9</v>
      </c>
    </row>
    <row r="2256" spans="2:6">
      <c r="C2256" s="4">
        <v>3</v>
      </c>
      <c r="D2256" s="16" t="s">
        <v>1299</v>
      </c>
      <c r="E2256" s="18">
        <v>539</v>
      </c>
      <c r="F2256" s="1">
        <v>36.1</v>
      </c>
    </row>
    <row r="2257" spans="2:6">
      <c r="C2257" s="4">
        <v>4</v>
      </c>
      <c r="D2257" s="16" t="s">
        <v>1300</v>
      </c>
      <c r="E2257" s="18">
        <v>289</v>
      </c>
      <c r="F2257" s="1">
        <v>19.3</v>
      </c>
    </row>
    <row r="2258" spans="2:6">
      <c r="C2258" s="4">
        <v>5</v>
      </c>
      <c r="D2258" s="16" t="s">
        <v>1301</v>
      </c>
      <c r="E2258" s="18">
        <v>33</v>
      </c>
      <c r="F2258" s="1">
        <v>2.2000000000000002</v>
      </c>
    </row>
    <row r="2259" spans="2:6">
      <c r="C2259" s="4">
        <v>6</v>
      </c>
      <c r="D2259" s="16" t="s">
        <v>95</v>
      </c>
      <c r="E2259" s="18">
        <v>15</v>
      </c>
      <c r="F2259" s="1">
        <v>1</v>
      </c>
    </row>
    <row r="2260" spans="2:6">
      <c r="C2260" s="7"/>
      <c r="D2260" s="13" t="s">
        <v>247</v>
      </c>
      <c r="E2260" s="20">
        <v>2077</v>
      </c>
      <c r="F2260" s="21">
        <v>138.9</v>
      </c>
    </row>
    <row r="2261" spans="2:6">
      <c r="C2261" s="6"/>
      <c r="D2261" s="15" t="s">
        <v>19</v>
      </c>
      <c r="E2261" s="14"/>
      <c r="F2261" s="8"/>
    </row>
    <row r="2263" spans="2:6">
      <c r="B2263" s="19" t="str">
        <f xml:space="preserve"> HYPERLINK("#'目次'!B68", "[63]")</f>
        <v>[63]</v>
      </c>
      <c r="C2263" s="2" t="s">
        <v>1303</v>
      </c>
    </row>
    <row r="2264" spans="2:6">
      <c r="B2264" s="2" t="s">
        <v>7</v>
      </c>
      <c r="C2264" s="2" t="s">
        <v>1304</v>
      </c>
    </row>
    <row r="2265" spans="2:6">
      <c r="B2265" s="2"/>
      <c r="C2265" s="2"/>
    </row>
    <row r="2266" spans="2:6">
      <c r="E2266" s="11" t="s">
        <v>2</v>
      </c>
      <c r="F2266" s="10" t="s">
        <v>3</v>
      </c>
    </row>
    <row r="2267" spans="2:6">
      <c r="C2267" s="17"/>
      <c r="D2267" s="5" t="s">
        <v>10</v>
      </c>
      <c r="E2267" s="9">
        <v>713</v>
      </c>
      <c r="F2267" s="12">
        <v>100</v>
      </c>
    </row>
    <row r="2268" spans="2:6">
      <c r="C2268" s="4">
        <v>1</v>
      </c>
      <c r="D2268" s="16" t="s">
        <v>319</v>
      </c>
      <c r="E2268" s="18">
        <v>21</v>
      </c>
      <c r="F2268" s="1">
        <v>2.9</v>
      </c>
    </row>
    <row r="2269" spans="2:6">
      <c r="C2269" s="4">
        <v>2</v>
      </c>
      <c r="D2269" s="16" t="s">
        <v>320</v>
      </c>
      <c r="E2269" s="18">
        <v>28</v>
      </c>
      <c r="F2269" s="1">
        <v>3.9</v>
      </c>
    </row>
    <row r="2270" spans="2:6">
      <c r="C2270" s="4">
        <v>3</v>
      </c>
      <c r="D2270" s="16" t="s">
        <v>321</v>
      </c>
      <c r="E2270" s="18">
        <v>19</v>
      </c>
      <c r="F2270" s="1">
        <v>2.7</v>
      </c>
    </row>
    <row r="2271" spans="2:6">
      <c r="C2271" s="4">
        <v>4</v>
      </c>
      <c r="D2271" s="16" t="s">
        <v>322</v>
      </c>
      <c r="E2271" s="18">
        <v>35</v>
      </c>
      <c r="F2271" s="1">
        <v>4.9000000000000004</v>
      </c>
    </row>
    <row r="2272" spans="2:6">
      <c r="C2272" s="4">
        <v>5</v>
      </c>
      <c r="D2272" s="16" t="s">
        <v>323</v>
      </c>
      <c r="E2272" s="18">
        <v>379</v>
      </c>
      <c r="F2272" s="1">
        <v>53.2</v>
      </c>
    </row>
    <row r="2273" spans="2:6">
      <c r="C2273" s="4">
        <v>6</v>
      </c>
      <c r="D2273" s="16" t="s">
        <v>324</v>
      </c>
      <c r="E2273" s="18">
        <v>128</v>
      </c>
      <c r="F2273" s="1">
        <v>18</v>
      </c>
    </row>
    <row r="2274" spans="2:6">
      <c r="C2274" s="4">
        <v>7</v>
      </c>
      <c r="D2274" s="16" t="s">
        <v>325</v>
      </c>
      <c r="E2274" s="18">
        <v>94</v>
      </c>
      <c r="F2274" s="1">
        <v>13.2</v>
      </c>
    </row>
    <row r="2275" spans="2:6">
      <c r="C2275" s="4">
        <v>8</v>
      </c>
      <c r="D2275" s="16" t="s">
        <v>95</v>
      </c>
      <c r="E2275" s="18">
        <v>9</v>
      </c>
      <c r="F2275" s="1">
        <v>1.3</v>
      </c>
    </row>
    <row r="2276" spans="2:6">
      <c r="C2276" s="4"/>
      <c r="D2276" s="16" t="s">
        <v>327</v>
      </c>
      <c r="E2276" s="25" t="s">
        <v>88</v>
      </c>
      <c r="F2276" s="22">
        <v>5.0999999999999996</v>
      </c>
    </row>
    <row r="2277" spans="2:6">
      <c r="C2277" s="7"/>
      <c r="D2277" s="13" t="s">
        <v>260</v>
      </c>
      <c r="E2277" s="23" t="s">
        <v>88</v>
      </c>
      <c r="F2277" s="24">
        <v>1.3</v>
      </c>
    </row>
    <row r="2278" spans="2:6">
      <c r="C2278" s="6"/>
      <c r="D2278" s="15" t="s">
        <v>19</v>
      </c>
      <c r="E2278" s="14"/>
      <c r="F2278" s="8"/>
    </row>
    <row r="2280" spans="2:6">
      <c r="B2280" s="19" t="str">
        <f xml:space="preserve"> HYPERLINK("#'目次'!B69", "[64]")</f>
        <v>[64]</v>
      </c>
      <c r="C2280" s="2" t="s">
        <v>1306</v>
      </c>
    </row>
    <row r="2281" spans="2:6">
      <c r="B2281" s="2" t="s">
        <v>7</v>
      </c>
      <c r="C2281" s="2" t="s">
        <v>1304</v>
      </c>
    </row>
    <row r="2282" spans="2:6">
      <c r="B2282" s="2"/>
      <c r="C2282" s="2"/>
    </row>
    <row r="2283" spans="2:6">
      <c r="E2283" s="11" t="s">
        <v>2</v>
      </c>
      <c r="F2283" s="10" t="s">
        <v>3</v>
      </c>
    </row>
    <row r="2284" spans="2:6">
      <c r="C2284" s="17"/>
      <c r="D2284" s="5" t="s">
        <v>10</v>
      </c>
      <c r="E2284" s="9">
        <v>713</v>
      </c>
      <c r="F2284" s="12">
        <v>100</v>
      </c>
    </row>
    <row r="2285" spans="2:6">
      <c r="C2285" s="4">
        <v>1</v>
      </c>
      <c r="D2285" s="16" t="s">
        <v>1307</v>
      </c>
      <c r="E2285" s="18">
        <v>13</v>
      </c>
      <c r="F2285" s="1">
        <v>1.8</v>
      </c>
    </row>
    <row r="2286" spans="2:6">
      <c r="C2286" s="4">
        <v>2</v>
      </c>
      <c r="D2286" s="16" t="s">
        <v>1308</v>
      </c>
      <c r="E2286" s="18">
        <v>226</v>
      </c>
      <c r="F2286" s="1">
        <v>31.7</v>
      </c>
    </row>
    <row r="2287" spans="2:6">
      <c r="C2287" s="4">
        <v>3</v>
      </c>
      <c r="D2287" s="16" t="s">
        <v>1309</v>
      </c>
      <c r="E2287" s="18">
        <v>329</v>
      </c>
      <c r="F2287" s="1">
        <v>46.1</v>
      </c>
    </row>
    <row r="2288" spans="2:6">
      <c r="C2288" s="4">
        <v>4</v>
      </c>
      <c r="D2288" s="16" t="s">
        <v>1310</v>
      </c>
      <c r="E2288" s="18">
        <v>119</v>
      </c>
      <c r="F2288" s="1">
        <v>16.7</v>
      </c>
    </row>
    <row r="2289" spans="2:6">
      <c r="C2289" s="4">
        <v>5</v>
      </c>
      <c r="D2289" s="16" t="s">
        <v>1311</v>
      </c>
      <c r="E2289" s="18">
        <v>18</v>
      </c>
      <c r="F2289" s="1">
        <v>2.5</v>
      </c>
    </row>
    <row r="2290" spans="2:6">
      <c r="C2290" s="4">
        <v>6</v>
      </c>
      <c r="D2290" s="16" t="s">
        <v>1312</v>
      </c>
      <c r="E2290" s="18">
        <v>2</v>
      </c>
      <c r="F2290" s="1">
        <v>0.3</v>
      </c>
    </row>
    <row r="2291" spans="2:6">
      <c r="C2291" s="4">
        <v>7</v>
      </c>
      <c r="D2291" s="16" t="s">
        <v>1313</v>
      </c>
      <c r="E2291" s="18">
        <v>0</v>
      </c>
      <c r="F2291" s="3" t="s">
        <v>88</v>
      </c>
    </row>
    <row r="2292" spans="2:6">
      <c r="C2292" s="4">
        <v>8</v>
      </c>
      <c r="D2292" s="16" t="s">
        <v>95</v>
      </c>
      <c r="E2292" s="18">
        <v>6</v>
      </c>
      <c r="F2292" s="1">
        <v>0.8</v>
      </c>
    </row>
    <row r="2293" spans="2:6">
      <c r="C2293" s="4"/>
      <c r="D2293" s="16" t="s">
        <v>1314</v>
      </c>
      <c r="E2293" s="25" t="s">
        <v>88</v>
      </c>
      <c r="F2293" s="22">
        <v>18.7</v>
      </c>
    </row>
    <row r="2294" spans="2:6">
      <c r="C2294" s="7"/>
      <c r="D2294" s="13" t="s">
        <v>260</v>
      </c>
      <c r="E2294" s="23" t="s">
        <v>88</v>
      </c>
      <c r="F2294" s="24">
        <v>12.4</v>
      </c>
    </row>
    <row r="2295" spans="2:6">
      <c r="C2295" s="6"/>
      <c r="D2295" s="15" t="s">
        <v>19</v>
      </c>
      <c r="E2295" s="14"/>
      <c r="F2295" s="8"/>
    </row>
    <row r="2297" spans="2:6">
      <c r="B2297" s="19" t="str">
        <f xml:space="preserve"> HYPERLINK("#'目次'!B70", "[65]")</f>
        <v>[65]</v>
      </c>
      <c r="C2297" s="2" t="s">
        <v>1316</v>
      </c>
    </row>
    <row r="2298" spans="2:6">
      <c r="B2298" s="2" t="s">
        <v>7</v>
      </c>
      <c r="C2298" s="2" t="s">
        <v>1317</v>
      </c>
    </row>
    <row r="2299" spans="2:6">
      <c r="B2299" s="2"/>
      <c r="C2299" s="2"/>
    </row>
    <row r="2300" spans="2:6">
      <c r="E2300" s="11" t="s">
        <v>2</v>
      </c>
      <c r="F2300" s="10" t="s">
        <v>3</v>
      </c>
    </row>
    <row r="2301" spans="2:6">
      <c r="C2301" s="17"/>
      <c r="D2301" s="5" t="s">
        <v>10</v>
      </c>
      <c r="E2301" s="9">
        <v>536</v>
      </c>
      <c r="F2301" s="12">
        <v>100</v>
      </c>
    </row>
    <row r="2302" spans="2:6">
      <c r="C2302" s="4">
        <v>1</v>
      </c>
      <c r="D2302" s="16" t="s">
        <v>319</v>
      </c>
      <c r="E2302" s="18">
        <v>21</v>
      </c>
      <c r="F2302" s="1">
        <v>3.9</v>
      </c>
    </row>
    <row r="2303" spans="2:6">
      <c r="C2303" s="4">
        <v>2</v>
      </c>
      <c r="D2303" s="16" t="s">
        <v>320</v>
      </c>
      <c r="E2303" s="18">
        <v>23</v>
      </c>
      <c r="F2303" s="1">
        <v>4.3</v>
      </c>
    </row>
    <row r="2304" spans="2:6">
      <c r="C2304" s="4">
        <v>3</v>
      </c>
      <c r="D2304" s="16" t="s">
        <v>321</v>
      </c>
      <c r="E2304" s="18">
        <v>31</v>
      </c>
      <c r="F2304" s="1">
        <v>5.8</v>
      </c>
    </row>
    <row r="2305" spans="2:6">
      <c r="C2305" s="4">
        <v>4</v>
      </c>
      <c r="D2305" s="16" t="s">
        <v>322</v>
      </c>
      <c r="E2305" s="18">
        <v>30</v>
      </c>
      <c r="F2305" s="1">
        <v>5.6</v>
      </c>
    </row>
    <row r="2306" spans="2:6">
      <c r="C2306" s="4">
        <v>5</v>
      </c>
      <c r="D2306" s="16" t="s">
        <v>323</v>
      </c>
      <c r="E2306" s="18">
        <v>253</v>
      </c>
      <c r="F2306" s="1">
        <v>47.2</v>
      </c>
    </row>
    <row r="2307" spans="2:6">
      <c r="C2307" s="4">
        <v>6</v>
      </c>
      <c r="D2307" s="16" t="s">
        <v>324</v>
      </c>
      <c r="E2307" s="18">
        <v>95</v>
      </c>
      <c r="F2307" s="1">
        <v>17.7</v>
      </c>
    </row>
    <row r="2308" spans="2:6">
      <c r="C2308" s="4">
        <v>7</v>
      </c>
      <c r="D2308" s="16" t="s">
        <v>325</v>
      </c>
      <c r="E2308" s="18">
        <v>80</v>
      </c>
      <c r="F2308" s="1">
        <v>14.9</v>
      </c>
    </row>
    <row r="2309" spans="2:6">
      <c r="C2309" s="4">
        <v>8</v>
      </c>
      <c r="D2309" s="16" t="s">
        <v>95</v>
      </c>
      <c r="E2309" s="18">
        <v>3</v>
      </c>
      <c r="F2309" s="1">
        <v>0.6</v>
      </c>
    </row>
    <row r="2310" spans="2:6">
      <c r="C2310" s="4"/>
      <c r="D2310" s="16" t="s">
        <v>327</v>
      </c>
      <c r="E2310" s="25" t="s">
        <v>88</v>
      </c>
      <c r="F2310" s="22">
        <v>5</v>
      </c>
    </row>
    <row r="2311" spans="2:6">
      <c r="C2311" s="7"/>
      <c r="D2311" s="13" t="s">
        <v>260</v>
      </c>
      <c r="E2311" s="23" t="s">
        <v>88</v>
      </c>
      <c r="F2311" s="24">
        <v>1.4</v>
      </c>
    </row>
    <row r="2312" spans="2:6">
      <c r="C2312" s="6"/>
      <c r="D2312" s="15" t="s">
        <v>19</v>
      </c>
      <c r="E2312" s="14"/>
      <c r="F2312" s="8"/>
    </row>
    <row r="2314" spans="2:6">
      <c r="B2314" s="19" t="str">
        <f xml:space="preserve"> HYPERLINK("#'目次'!B71", "[66]")</f>
        <v>[66]</v>
      </c>
      <c r="C2314" s="2" t="s">
        <v>1319</v>
      </c>
    </row>
    <row r="2315" spans="2:6">
      <c r="B2315" s="2" t="s">
        <v>7</v>
      </c>
      <c r="C2315" s="2" t="s">
        <v>1317</v>
      </c>
    </row>
    <row r="2316" spans="2:6">
      <c r="B2316" s="2"/>
      <c r="C2316" s="2"/>
    </row>
    <row r="2317" spans="2:6">
      <c r="E2317" s="11" t="s">
        <v>2</v>
      </c>
      <c r="F2317" s="10" t="s">
        <v>3</v>
      </c>
    </row>
    <row r="2318" spans="2:6">
      <c r="C2318" s="17"/>
      <c r="D2318" s="5" t="s">
        <v>10</v>
      </c>
      <c r="E2318" s="9">
        <v>536</v>
      </c>
      <c r="F2318" s="12">
        <v>100</v>
      </c>
    </row>
    <row r="2319" spans="2:6">
      <c r="C2319" s="4">
        <v>1</v>
      </c>
      <c r="D2319" s="16" t="s">
        <v>1307</v>
      </c>
      <c r="E2319" s="18">
        <v>6</v>
      </c>
      <c r="F2319" s="1">
        <v>1.1000000000000001</v>
      </c>
    </row>
    <row r="2320" spans="2:6">
      <c r="C2320" s="4">
        <v>2</v>
      </c>
      <c r="D2320" s="16" t="s">
        <v>1308</v>
      </c>
      <c r="E2320" s="18">
        <v>154</v>
      </c>
      <c r="F2320" s="1">
        <v>28.7</v>
      </c>
    </row>
    <row r="2321" spans="2:6">
      <c r="C2321" s="4">
        <v>3</v>
      </c>
      <c r="D2321" s="16" t="s">
        <v>1309</v>
      </c>
      <c r="E2321" s="18">
        <v>243</v>
      </c>
      <c r="F2321" s="1">
        <v>45.3</v>
      </c>
    </row>
    <row r="2322" spans="2:6">
      <c r="C2322" s="4">
        <v>4</v>
      </c>
      <c r="D2322" s="16" t="s">
        <v>1310</v>
      </c>
      <c r="E2322" s="18">
        <v>119</v>
      </c>
      <c r="F2322" s="1">
        <v>22.2</v>
      </c>
    </row>
    <row r="2323" spans="2:6">
      <c r="C2323" s="4">
        <v>5</v>
      </c>
      <c r="D2323" s="16" t="s">
        <v>1311</v>
      </c>
      <c r="E2323" s="18">
        <v>12</v>
      </c>
      <c r="F2323" s="1">
        <v>2.2000000000000002</v>
      </c>
    </row>
    <row r="2324" spans="2:6">
      <c r="C2324" s="4">
        <v>6</v>
      </c>
      <c r="D2324" s="16" t="s">
        <v>1312</v>
      </c>
      <c r="E2324" s="18">
        <v>0</v>
      </c>
      <c r="F2324" s="3" t="s">
        <v>88</v>
      </c>
    </row>
    <row r="2325" spans="2:6">
      <c r="C2325" s="4">
        <v>7</v>
      </c>
      <c r="D2325" s="16" t="s">
        <v>1313</v>
      </c>
      <c r="E2325" s="18">
        <v>1</v>
      </c>
      <c r="F2325" s="1">
        <v>0.2</v>
      </c>
    </row>
    <row r="2326" spans="2:6">
      <c r="C2326" s="4">
        <v>8</v>
      </c>
      <c r="D2326" s="16" t="s">
        <v>95</v>
      </c>
      <c r="E2326" s="18">
        <v>1</v>
      </c>
      <c r="F2326" s="1">
        <v>0.2</v>
      </c>
    </row>
    <row r="2327" spans="2:6">
      <c r="C2327" s="4"/>
      <c r="D2327" s="16" t="s">
        <v>1314</v>
      </c>
      <c r="E2327" s="25" t="s">
        <v>88</v>
      </c>
      <c r="F2327" s="22">
        <v>20</v>
      </c>
    </row>
    <row r="2328" spans="2:6">
      <c r="C2328" s="7"/>
      <c r="D2328" s="13" t="s">
        <v>260</v>
      </c>
      <c r="E2328" s="23" t="s">
        <v>88</v>
      </c>
      <c r="F2328" s="24">
        <v>12.6</v>
      </c>
    </row>
    <row r="2329" spans="2:6">
      <c r="C2329" s="6"/>
      <c r="D2329" s="15" t="s">
        <v>19</v>
      </c>
      <c r="E2329" s="14"/>
      <c r="F2329" s="8"/>
    </row>
    <row r="2331" spans="2:6">
      <c r="B2331" s="19" t="str">
        <f xml:space="preserve"> HYPERLINK("#'目次'!B72", "[67]")</f>
        <v>[67]</v>
      </c>
      <c r="C2331" s="2" t="s">
        <v>1321</v>
      </c>
    </row>
    <row r="2332" spans="2:6">
      <c r="B2332" s="2" t="s">
        <v>7</v>
      </c>
      <c r="C2332" s="2" t="s">
        <v>1322</v>
      </c>
    </row>
    <row r="2333" spans="2:6">
      <c r="B2333" s="2"/>
      <c r="C2333" s="2"/>
    </row>
    <row r="2334" spans="2:6">
      <c r="E2334" s="11" t="s">
        <v>2</v>
      </c>
      <c r="F2334" s="10" t="s">
        <v>3</v>
      </c>
    </row>
    <row r="2335" spans="2:6">
      <c r="C2335" s="17"/>
      <c r="D2335" s="5" t="s">
        <v>10</v>
      </c>
      <c r="E2335" s="9">
        <v>539</v>
      </c>
      <c r="F2335" s="12">
        <v>100</v>
      </c>
    </row>
    <row r="2336" spans="2:6">
      <c r="C2336" s="4">
        <v>1</v>
      </c>
      <c r="D2336" s="16" t="s">
        <v>319</v>
      </c>
      <c r="E2336" s="18">
        <v>18</v>
      </c>
      <c r="F2336" s="1">
        <v>3.3</v>
      </c>
    </row>
    <row r="2337" spans="2:6">
      <c r="C2337" s="4">
        <v>2</v>
      </c>
      <c r="D2337" s="16" t="s">
        <v>320</v>
      </c>
      <c r="E2337" s="18">
        <v>29</v>
      </c>
      <c r="F2337" s="1">
        <v>5.4</v>
      </c>
    </row>
    <row r="2338" spans="2:6">
      <c r="C2338" s="4">
        <v>3</v>
      </c>
      <c r="D2338" s="16" t="s">
        <v>321</v>
      </c>
      <c r="E2338" s="18">
        <v>26</v>
      </c>
      <c r="F2338" s="1">
        <v>4.8</v>
      </c>
    </row>
    <row r="2339" spans="2:6">
      <c r="C2339" s="4">
        <v>4</v>
      </c>
      <c r="D2339" s="16" t="s">
        <v>322</v>
      </c>
      <c r="E2339" s="18">
        <v>34</v>
      </c>
      <c r="F2339" s="1">
        <v>6.3</v>
      </c>
    </row>
    <row r="2340" spans="2:6">
      <c r="C2340" s="4">
        <v>5</v>
      </c>
      <c r="D2340" s="16" t="s">
        <v>323</v>
      </c>
      <c r="E2340" s="18">
        <v>273</v>
      </c>
      <c r="F2340" s="1">
        <v>50.6</v>
      </c>
    </row>
    <row r="2341" spans="2:6">
      <c r="C2341" s="4">
        <v>6</v>
      </c>
      <c r="D2341" s="16" t="s">
        <v>324</v>
      </c>
      <c r="E2341" s="18">
        <v>93</v>
      </c>
      <c r="F2341" s="1">
        <v>17.3</v>
      </c>
    </row>
    <row r="2342" spans="2:6">
      <c r="C2342" s="4">
        <v>7</v>
      </c>
      <c r="D2342" s="16" t="s">
        <v>325</v>
      </c>
      <c r="E2342" s="18">
        <v>63</v>
      </c>
      <c r="F2342" s="1">
        <v>11.7</v>
      </c>
    </row>
    <row r="2343" spans="2:6">
      <c r="C2343" s="4">
        <v>8</v>
      </c>
      <c r="D2343" s="16" t="s">
        <v>95</v>
      </c>
      <c r="E2343" s="18">
        <v>3</v>
      </c>
      <c r="F2343" s="1">
        <v>0.6</v>
      </c>
    </row>
    <row r="2344" spans="2:6">
      <c r="C2344" s="4"/>
      <c r="D2344" s="16" t="s">
        <v>327</v>
      </c>
      <c r="E2344" s="25" t="s">
        <v>88</v>
      </c>
      <c r="F2344" s="22">
        <v>5</v>
      </c>
    </row>
    <row r="2345" spans="2:6">
      <c r="C2345" s="7"/>
      <c r="D2345" s="13" t="s">
        <v>260</v>
      </c>
      <c r="E2345" s="23" t="s">
        <v>88</v>
      </c>
      <c r="F2345" s="24">
        <v>1.4</v>
      </c>
    </row>
    <row r="2346" spans="2:6">
      <c r="C2346" s="6"/>
      <c r="D2346" s="15" t="s">
        <v>19</v>
      </c>
      <c r="E2346" s="14"/>
      <c r="F2346" s="8"/>
    </row>
    <row r="2348" spans="2:6">
      <c r="B2348" s="19" t="str">
        <f xml:space="preserve"> HYPERLINK("#'目次'!B73", "[68]")</f>
        <v>[68]</v>
      </c>
      <c r="C2348" s="2" t="s">
        <v>1324</v>
      </c>
    </row>
    <row r="2349" spans="2:6">
      <c r="B2349" s="2" t="s">
        <v>7</v>
      </c>
      <c r="C2349" s="2" t="s">
        <v>1322</v>
      </c>
    </row>
    <row r="2350" spans="2:6">
      <c r="B2350" s="2"/>
      <c r="C2350" s="2"/>
    </row>
    <row r="2351" spans="2:6">
      <c r="E2351" s="11" t="s">
        <v>2</v>
      </c>
      <c r="F2351" s="10" t="s">
        <v>3</v>
      </c>
    </row>
    <row r="2352" spans="2:6">
      <c r="C2352" s="17"/>
      <c r="D2352" s="5" t="s">
        <v>10</v>
      </c>
      <c r="E2352" s="9">
        <v>539</v>
      </c>
      <c r="F2352" s="12">
        <v>100</v>
      </c>
    </row>
    <row r="2353" spans="2:6">
      <c r="C2353" s="4">
        <v>1</v>
      </c>
      <c r="D2353" s="16" t="s">
        <v>1307</v>
      </c>
      <c r="E2353" s="18">
        <v>0</v>
      </c>
      <c r="F2353" s="3" t="s">
        <v>88</v>
      </c>
    </row>
    <row r="2354" spans="2:6">
      <c r="C2354" s="4">
        <v>2</v>
      </c>
      <c r="D2354" s="16" t="s">
        <v>1308</v>
      </c>
      <c r="E2354" s="18">
        <v>36</v>
      </c>
      <c r="F2354" s="1">
        <v>6.7</v>
      </c>
    </row>
    <row r="2355" spans="2:6">
      <c r="C2355" s="4">
        <v>3</v>
      </c>
      <c r="D2355" s="16" t="s">
        <v>1309</v>
      </c>
      <c r="E2355" s="18">
        <v>109</v>
      </c>
      <c r="F2355" s="1">
        <v>20.2</v>
      </c>
    </row>
    <row r="2356" spans="2:6">
      <c r="C2356" s="4">
        <v>4</v>
      </c>
      <c r="D2356" s="16" t="s">
        <v>1310</v>
      </c>
      <c r="E2356" s="18">
        <v>203</v>
      </c>
      <c r="F2356" s="1">
        <v>37.700000000000003</v>
      </c>
    </row>
    <row r="2357" spans="2:6">
      <c r="C2357" s="4">
        <v>5</v>
      </c>
      <c r="D2357" s="16" t="s">
        <v>1311</v>
      </c>
      <c r="E2357" s="18">
        <v>129</v>
      </c>
      <c r="F2357" s="1">
        <v>23.9</v>
      </c>
    </row>
    <row r="2358" spans="2:6">
      <c r="C2358" s="4">
        <v>6</v>
      </c>
      <c r="D2358" s="16" t="s">
        <v>1312</v>
      </c>
      <c r="E2358" s="18">
        <v>38</v>
      </c>
      <c r="F2358" s="1">
        <v>7.1</v>
      </c>
    </row>
    <row r="2359" spans="2:6">
      <c r="C2359" s="4">
        <v>7</v>
      </c>
      <c r="D2359" s="16" t="s">
        <v>1313</v>
      </c>
      <c r="E2359" s="18">
        <v>20</v>
      </c>
      <c r="F2359" s="1">
        <v>3.7</v>
      </c>
    </row>
    <row r="2360" spans="2:6">
      <c r="C2360" s="4">
        <v>8</v>
      </c>
      <c r="D2360" s="16" t="s">
        <v>95</v>
      </c>
      <c r="E2360" s="18">
        <v>4</v>
      </c>
      <c r="F2360" s="1">
        <v>0.7</v>
      </c>
    </row>
    <row r="2361" spans="2:6">
      <c r="C2361" s="4"/>
      <c r="D2361" s="16" t="s">
        <v>1314</v>
      </c>
      <c r="E2361" s="25" t="s">
        <v>88</v>
      </c>
      <c r="F2361" s="22">
        <v>45.7</v>
      </c>
    </row>
    <row r="2362" spans="2:6">
      <c r="C2362" s="7"/>
      <c r="D2362" s="13" t="s">
        <v>260</v>
      </c>
      <c r="E2362" s="23" t="s">
        <v>88</v>
      </c>
      <c r="F2362" s="24">
        <v>28.3</v>
      </c>
    </row>
    <row r="2363" spans="2:6">
      <c r="C2363" s="6"/>
      <c r="D2363" s="15" t="s">
        <v>19</v>
      </c>
      <c r="E2363" s="14"/>
      <c r="F2363" s="8"/>
    </row>
    <row r="2365" spans="2:6">
      <c r="B2365" s="19" t="str">
        <f xml:space="preserve"> HYPERLINK("#'目次'!B74", "[69]")</f>
        <v>[69]</v>
      </c>
      <c r="C2365" s="2" t="s">
        <v>1326</v>
      </c>
    </row>
    <row r="2366" spans="2:6">
      <c r="B2366" s="2" t="s">
        <v>7</v>
      </c>
      <c r="C2366" s="2" t="s">
        <v>1327</v>
      </c>
    </row>
    <row r="2367" spans="2:6">
      <c r="B2367" s="2"/>
      <c r="C2367" s="2"/>
    </row>
    <row r="2368" spans="2:6">
      <c r="E2368" s="11" t="s">
        <v>2</v>
      </c>
      <c r="F2368" s="10" t="s">
        <v>3</v>
      </c>
    </row>
    <row r="2369" spans="2:6">
      <c r="C2369" s="17"/>
      <c r="D2369" s="5" t="s">
        <v>10</v>
      </c>
      <c r="E2369" s="9">
        <v>289</v>
      </c>
      <c r="F2369" s="12">
        <v>100</v>
      </c>
    </row>
    <row r="2370" spans="2:6">
      <c r="C2370" s="4">
        <v>1</v>
      </c>
      <c r="D2370" s="16" t="s">
        <v>319</v>
      </c>
      <c r="E2370" s="18">
        <v>23</v>
      </c>
      <c r="F2370" s="1">
        <v>8</v>
      </c>
    </row>
    <row r="2371" spans="2:6">
      <c r="C2371" s="4">
        <v>2</v>
      </c>
      <c r="D2371" s="16" t="s">
        <v>320</v>
      </c>
      <c r="E2371" s="18">
        <v>27</v>
      </c>
      <c r="F2371" s="1">
        <v>9.3000000000000007</v>
      </c>
    </row>
    <row r="2372" spans="2:6">
      <c r="C2372" s="4">
        <v>3</v>
      </c>
      <c r="D2372" s="16" t="s">
        <v>321</v>
      </c>
      <c r="E2372" s="18">
        <v>18</v>
      </c>
      <c r="F2372" s="1">
        <v>6.2</v>
      </c>
    </row>
    <row r="2373" spans="2:6">
      <c r="C2373" s="4">
        <v>4</v>
      </c>
      <c r="D2373" s="16" t="s">
        <v>322</v>
      </c>
      <c r="E2373" s="18">
        <v>15</v>
      </c>
      <c r="F2373" s="1">
        <v>5.2</v>
      </c>
    </row>
    <row r="2374" spans="2:6">
      <c r="C2374" s="4">
        <v>5</v>
      </c>
      <c r="D2374" s="16" t="s">
        <v>323</v>
      </c>
      <c r="E2374" s="18">
        <v>133</v>
      </c>
      <c r="F2374" s="1">
        <v>46</v>
      </c>
    </row>
    <row r="2375" spans="2:6">
      <c r="C2375" s="4">
        <v>6</v>
      </c>
      <c r="D2375" s="16" t="s">
        <v>324</v>
      </c>
      <c r="E2375" s="18">
        <v>40</v>
      </c>
      <c r="F2375" s="1">
        <v>13.8</v>
      </c>
    </row>
    <row r="2376" spans="2:6">
      <c r="C2376" s="4">
        <v>7</v>
      </c>
      <c r="D2376" s="16" t="s">
        <v>325</v>
      </c>
      <c r="E2376" s="18">
        <v>29</v>
      </c>
      <c r="F2376" s="1">
        <v>10</v>
      </c>
    </row>
    <row r="2377" spans="2:6">
      <c r="C2377" s="4">
        <v>8</v>
      </c>
      <c r="D2377" s="16" t="s">
        <v>95</v>
      </c>
      <c r="E2377" s="18">
        <v>4</v>
      </c>
      <c r="F2377" s="1">
        <v>1.4</v>
      </c>
    </row>
    <row r="2378" spans="2:6">
      <c r="C2378" s="4"/>
      <c r="D2378" s="16" t="s">
        <v>327</v>
      </c>
      <c r="E2378" s="25" t="s">
        <v>88</v>
      </c>
      <c r="F2378" s="22">
        <v>4.5999999999999996</v>
      </c>
    </row>
    <row r="2379" spans="2:6">
      <c r="C2379" s="7"/>
      <c r="D2379" s="13" t="s">
        <v>260</v>
      </c>
      <c r="E2379" s="23" t="s">
        <v>88</v>
      </c>
      <c r="F2379" s="24">
        <v>1.7</v>
      </c>
    </row>
    <row r="2380" spans="2:6">
      <c r="C2380" s="6"/>
      <c r="D2380" s="15" t="s">
        <v>19</v>
      </c>
      <c r="E2380" s="14"/>
      <c r="F2380" s="8"/>
    </row>
    <row r="2382" spans="2:6">
      <c r="B2382" s="19" t="str">
        <f xml:space="preserve"> HYPERLINK("#'目次'!B75", "[70]")</f>
        <v>[70]</v>
      </c>
      <c r="C2382" s="2" t="s">
        <v>1329</v>
      </c>
    </row>
    <row r="2383" spans="2:6">
      <c r="B2383" s="2" t="s">
        <v>7</v>
      </c>
      <c r="C2383" s="2" t="s">
        <v>1327</v>
      </c>
    </row>
    <row r="2384" spans="2:6">
      <c r="B2384" s="2"/>
      <c r="C2384" s="2"/>
    </row>
    <row r="2385" spans="2:6">
      <c r="E2385" s="11" t="s">
        <v>2</v>
      </c>
      <c r="F2385" s="10" t="s">
        <v>3</v>
      </c>
    </row>
    <row r="2386" spans="2:6">
      <c r="C2386" s="17"/>
      <c r="D2386" s="5" t="s">
        <v>10</v>
      </c>
      <c r="E2386" s="9">
        <v>289</v>
      </c>
      <c r="F2386" s="12">
        <v>100</v>
      </c>
    </row>
    <row r="2387" spans="2:6">
      <c r="C2387" s="4">
        <v>1</v>
      </c>
      <c r="D2387" s="16" t="s">
        <v>1307</v>
      </c>
      <c r="E2387" s="18">
        <v>9</v>
      </c>
      <c r="F2387" s="1">
        <v>3.1</v>
      </c>
    </row>
    <row r="2388" spans="2:6">
      <c r="C2388" s="4">
        <v>2</v>
      </c>
      <c r="D2388" s="16" t="s">
        <v>1308</v>
      </c>
      <c r="E2388" s="18">
        <v>78</v>
      </c>
      <c r="F2388" s="1">
        <v>27</v>
      </c>
    </row>
    <row r="2389" spans="2:6">
      <c r="C2389" s="4">
        <v>3</v>
      </c>
      <c r="D2389" s="16" t="s">
        <v>1309</v>
      </c>
      <c r="E2389" s="18">
        <v>94</v>
      </c>
      <c r="F2389" s="1">
        <v>32.5</v>
      </c>
    </row>
    <row r="2390" spans="2:6">
      <c r="C2390" s="4">
        <v>4</v>
      </c>
      <c r="D2390" s="16" t="s">
        <v>1310</v>
      </c>
      <c r="E2390" s="18">
        <v>78</v>
      </c>
      <c r="F2390" s="1">
        <v>27</v>
      </c>
    </row>
    <row r="2391" spans="2:6">
      <c r="C2391" s="4">
        <v>5</v>
      </c>
      <c r="D2391" s="16" t="s">
        <v>1311</v>
      </c>
      <c r="E2391" s="18">
        <v>23</v>
      </c>
      <c r="F2391" s="1">
        <v>8</v>
      </c>
    </row>
    <row r="2392" spans="2:6">
      <c r="C2392" s="4">
        <v>6</v>
      </c>
      <c r="D2392" s="16" t="s">
        <v>1312</v>
      </c>
      <c r="E2392" s="18">
        <v>4</v>
      </c>
      <c r="F2392" s="1">
        <v>1.4</v>
      </c>
    </row>
    <row r="2393" spans="2:6">
      <c r="C2393" s="4">
        <v>7</v>
      </c>
      <c r="D2393" s="16" t="s">
        <v>1313</v>
      </c>
      <c r="E2393" s="18">
        <v>0</v>
      </c>
      <c r="F2393" s="3" t="s">
        <v>88</v>
      </c>
    </row>
    <row r="2394" spans="2:6">
      <c r="C2394" s="4">
        <v>8</v>
      </c>
      <c r="D2394" s="16" t="s">
        <v>95</v>
      </c>
      <c r="E2394" s="18">
        <v>3</v>
      </c>
      <c r="F2394" s="1">
        <v>1</v>
      </c>
    </row>
    <row r="2395" spans="2:6">
      <c r="C2395" s="4"/>
      <c r="D2395" s="16" t="s">
        <v>1314</v>
      </c>
      <c r="E2395" s="25" t="s">
        <v>88</v>
      </c>
      <c r="F2395" s="22">
        <v>24.3</v>
      </c>
    </row>
    <row r="2396" spans="2:6">
      <c r="C2396" s="7"/>
      <c r="D2396" s="13" t="s">
        <v>260</v>
      </c>
      <c r="E2396" s="23" t="s">
        <v>88</v>
      </c>
      <c r="F2396" s="24">
        <v>18</v>
      </c>
    </row>
    <row r="2397" spans="2:6">
      <c r="C2397" s="6"/>
      <c r="D2397" s="15" t="s">
        <v>19</v>
      </c>
      <c r="E2397" s="14"/>
      <c r="F2397" s="8"/>
    </row>
    <row r="2399" spans="2:6">
      <c r="B2399" s="19" t="str">
        <f xml:space="preserve"> HYPERLINK("#'目次'!B76", "[71]")</f>
        <v>[71]</v>
      </c>
      <c r="C2399" s="2" t="s">
        <v>1331</v>
      </c>
    </row>
    <row r="2400" spans="2:6">
      <c r="B2400" s="2" t="s">
        <v>7</v>
      </c>
      <c r="C2400" s="2" t="s">
        <v>1332</v>
      </c>
    </row>
    <row r="2401" spans="2:6">
      <c r="B2401" s="2"/>
      <c r="C2401" s="2"/>
    </row>
    <row r="2402" spans="2:6">
      <c r="E2402" s="11" t="s">
        <v>2</v>
      </c>
      <c r="F2402" s="10" t="s">
        <v>3</v>
      </c>
    </row>
    <row r="2403" spans="2:6">
      <c r="C2403" s="17"/>
      <c r="D2403" s="5" t="s">
        <v>10</v>
      </c>
      <c r="E2403" s="9">
        <v>1447</v>
      </c>
      <c r="F2403" s="12">
        <v>100</v>
      </c>
    </row>
    <row r="2404" spans="2:6">
      <c r="C2404" s="4">
        <v>1</v>
      </c>
      <c r="D2404" s="16" t="s">
        <v>1307</v>
      </c>
      <c r="E2404" s="18">
        <v>12</v>
      </c>
      <c r="F2404" s="1">
        <v>0.8</v>
      </c>
    </row>
    <row r="2405" spans="2:6">
      <c r="C2405" s="4">
        <v>2</v>
      </c>
      <c r="D2405" s="16" t="s">
        <v>1308</v>
      </c>
      <c r="E2405" s="18">
        <v>220</v>
      </c>
      <c r="F2405" s="1">
        <v>15.2</v>
      </c>
    </row>
    <row r="2406" spans="2:6">
      <c r="C2406" s="4">
        <v>3</v>
      </c>
      <c r="D2406" s="16" t="s">
        <v>1309</v>
      </c>
      <c r="E2406" s="18">
        <v>435</v>
      </c>
      <c r="F2406" s="1">
        <v>30.1</v>
      </c>
    </row>
    <row r="2407" spans="2:6">
      <c r="C2407" s="4">
        <v>4</v>
      </c>
      <c r="D2407" s="16" t="s">
        <v>1310</v>
      </c>
      <c r="E2407" s="18">
        <v>426</v>
      </c>
      <c r="F2407" s="1">
        <v>29.4</v>
      </c>
    </row>
    <row r="2408" spans="2:6">
      <c r="C2408" s="4">
        <v>5</v>
      </c>
      <c r="D2408" s="16" t="s">
        <v>1311</v>
      </c>
      <c r="E2408" s="18">
        <v>228</v>
      </c>
      <c r="F2408" s="1">
        <v>15.8</v>
      </c>
    </row>
    <row r="2409" spans="2:6">
      <c r="C2409" s="4">
        <v>6</v>
      </c>
      <c r="D2409" s="16" t="s">
        <v>1708</v>
      </c>
      <c r="E2409" s="18">
        <v>76</v>
      </c>
      <c r="F2409" s="1">
        <v>5.3</v>
      </c>
    </row>
    <row r="2410" spans="2:6">
      <c r="C2410" s="4">
        <v>7</v>
      </c>
      <c r="D2410" s="16" t="s">
        <v>1313</v>
      </c>
      <c r="E2410" s="18">
        <v>43</v>
      </c>
      <c r="F2410" s="1">
        <v>3</v>
      </c>
    </row>
    <row r="2411" spans="2:6">
      <c r="C2411" s="4">
        <v>8</v>
      </c>
      <c r="D2411" s="16" t="s">
        <v>95</v>
      </c>
      <c r="E2411" s="18">
        <v>7</v>
      </c>
      <c r="F2411" s="1">
        <v>0.5</v>
      </c>
    </row>
    <row r="2412" spans="2:6">
      <c r="C2412" s="4"/>
      <c r="D2412" s="16" t="s">
        <v>1314</v>
      </c>
      <c r="E2412" s="25" t="s">
        <v>88</v>
      </c>
      <c r="F2412" s="22">
        <v>38.4</v>
      </c>
    </row>
    <row r="2413" spans="2:6">
      <c r="C2413" s="7"/>
      <c r="D2413" s="13" t="s">
        <v>260</v>
      </c>
      <c r="E2413" s="23" t="s">
        <v>88</v>
      </c>
      <c r="F2413" s="24">
        <v>30.7</v>
      </c>
    </row>
    <row r="2414" spans="2:6">
      <c r="C2414" s="6"/>
      <c r="D2414" s="15" t="s">
        <v>19</v>
      </c>
      <c r="E2414" s="14"/>
      <c r="F2414" s="8"/>
    </row>
    <row r="2416" spans="2:6">
      <c r="B2416" s="19" t="str">
        <f xml:space="preserve"> HYPERLINK("#'目次'!B77", "[72]")</f>
        <v>[72]</v>
      </c>
      <c r="C2416" s="2" t="s">
        <v>1334</v>
      </c>
    </row>
    <row r="2417" spans="2:7">
      <c r="B2417" s="2"/>
      <c r="C2417" s="2"/>
    </row>
    <row r="2418" spans="2:7">
      <c r="B2418" s="2"/>
      <c r="C2418" s="2"/>
    </row>
    <row r="2419" spans="2:7">
      <c r="E2419" s="11" t="s">
        <v>2</v>
      </c>
      <c r="F2419" s="10" t="s">
        <v>3</v>
      </c>
    </row>
    <row r="2420" spans="2:7">
      <c r="C2420" s="17"/>
      <c r="D2420" s="5" t="s">
        <v>10</v>
      </c>
      <c r="E2420" s="9">
        <v>1495</v>
      </c>
      <c r="F2420" s="12">
        <v>100</v>
      </c>
    </row>
    <row r="2421" spans="2:7">
      <c r="C2421" s="4">
        <v>1</v>
      </c>
      <c r="D2421" s="16" t="s">
        <v>1711</v>
      </c>
      <c r="E2421" s="18">
        <v>0</v>
      </c>
      <c r="F2421" s="3" t="s">
        <v>88</v>
      </c>
    </row>
    <row r="2422" spans="2:7">
      <c r="C2422" s="4">
        <v>2</v>
      </c>
      <c r="D2422" s="16" t="s">
        <v>1336</v>
      </c>
      <c r="E2422" s="18">
        <v>7</v>
      </c>
      <c r="F2422" s="1">
        <v>0.5</v>
      </c>
    </row>
    <row r="2423" spans="2:7">
      <c r="C2423" s="4">
        <v>3</v>
      </c>
      <c r="D2423" s="16" t="s">
        <v>1337</v>
      </c>
      <c r="E2423" s="18">
        <v>52</v>
      </c>
      <c r="F2423" s="1">
        <v>3.5</v>
      </c>
    </row>
    <row r="2424" spans="2:7">
      <c r="C2424" s="4">
        <v>4</v>
      </c>
      <c r="D2424" s="16" t="s">
        <v>1338</v>
      </c>
      <c r="E2424" s="18">
        <v>282</v>
      </c>
      <c r="F2424" s="1">
        <v>18.899999999999999</v>
      </c>
    </row>
    <row r="2425" spans="2:7">
      <c r="C2425" s="4">
        <v>5</v>
      </c>
      <c r="D2425" s="16" t="s">
        <v>1339</v>
      </c>
      <c r="E2425" s="18">
        <v>440</v>
      </c>
      <c r="F2425" s="1">
        <v>29.4</v>
      </c>
    </row>
    <row r="2426" spans="2:7">
      <c r="B2426" s="38"/>
      <c r="C2426" s="39">
        <v>6</v>
      </c>
      <c r="D2426" s="40" t="s">
        <v>1710</v>
      </c>
      <c r="E2426" s="41">
        <v>701</v>
      </c>
      <c r="F2426" s="42">
        <v>46.9</v>
      </c>
      <c r="G2426" s="38"/>
    </row>
    <row r="2427" spans="2:7">
      <c r="B2427" s="38"/>
      <c r="C2427" s="39">
        <v>7</v>
      </c>
      <c r="D2427" s="40" t="s">
        <v>95</v>
      </c>
      <c r="E2427" s="41">
        <v>13</v>
      </c>
      <c r="F2427" s="42">
        <v>0.9</v>
      </c>
      <c r="G2427" s="38"/>
    </row>
    <row r="2428" spans="2:7">
      <c r="B2428" s="38"/>
      <c r="C2428" s="39"/>
      <c r="D2428" s="40" t="s">
        <v>1341</v>
      </c>
      <c r="E2428" s="43" t="s">
        <v>88</v>
      </c>
      <c r="F2428" s="44">
        <v>23.6</v>
      </c>
      <c r="G2428" s="38"/>
    </row>
    <row r="2429" spans="2:7">
      <c r="B2429" s="38"/>
      <c r="C2429" s="45"/>
      <c r="D2429" s="46" t="s">
        <v>260</v>
      </c>
      <c r="E2429" s="47" t="s">
        <v>88</v>
      </c>
      <c r="F2429" s="48">
        <v>1.3</v>
      </c>
      <c r="G2429" s="38"/>
    </row>
    <row r="2430" spans="2:7">
      <c r="B2430" s="38"/>
      <c r="C2430" s="49"/>
      <c r="D2430" s="50" t="s">
        <v>19</v>
      </c>
      <c r="E2430" s="51"/>
      <c r="F2430" s="52"/>
      <c r="G2430" s="38"/>
    </row>
    <row r="2432" spans="2:7">
      <c r="B2432" s="19" t="str">
        <f xml:space="preserve"> HYPERLINK("#'目次'!B78", "[73]")</f>
        <v>[73]</v>
      </c>
      <c r="C2432" s="2" t="s">
        <v>1343</v>
      </c>
    </row>
    <row r="2433" spans="2:6">
      <c r="B2433" s="2"/>
      <c r="C2433" s="2"/>
    </row>
    <row r="2434" spans="2:6">
      <c r="B2434" s="2"/>
      <c r="C2434" s="2"/>
    </row>
    <row r="2435" spans="2:6">
      <c r="E2435" s="11" t="s">
        <v>2</v>
      </c>
      <c r="F2435" s="10" t="s">
        <v>3</v>
      </c>
    </row>
    <row r="2436" spans="2:6">
      <c r="C2436" s="17"/>
      <c r="D2436" s="5" t="s">
        <v>10</v>
      </c>
      <c r="E2436" s="9">
        <v>1495</v>
      </c>
      <c r="F2436" s="12">
        <v>100</v>
      </c>
    </row>
    <row r="2437" spans="2:6">
      <c r="C2437" s="4">
        <v>1</v>
      </c>
      <c r="D2437" s="16" t="s">
        <v>1344</v>
      </c>
      <c r="E2437" s="18">
        <v>136</v>
      </c>
      <c r="F2437" s="1">
        <v>9.1</v>
      </c>
    </row>
    <row r="2438" spans="2:6">
      <c r="C2438" s="4">
        <v>2</v>
      </c>
      <c r="D2438" s="16" t="s">
        <v>1345</v>
      </c>
      <c r="E2438" s="18">
        <v>639</v>
      </c>
      <c r="F2438" s="1">
        <v>42.7</v>
      </c>
    </row>
    <row r="2439" spans="2:6">
      <c r="C2439" s="4">
        <v>3</v>
      </c>
      <c r="D2439" s="16" t="s">
        <v>1346</v>
      </c>
      <c r="E2439" s="18">
        <v>520</v>
      </c>
      <c r="F2439" s="1">
        <v>34.799999999999997</v>
      </c>
    </row>
    <row r="2440" spans="2:6">
      <c r="C2440" s="4">
        <v>4</v>
      </c>
      <c r="D2440" s="16" t="s">
        <v>1347</v>
      </c>
      <c r="E2440" s="18">
        <v>103</v>
      </c>
      <c r="F2440" s="1">
        <v>6.9</v>
      </c>
    </row>
    <row r="2441" spans="2:6">
      <c r="C2441" s="4">
        <v>5</v>
      </c>
      <c r="D2441" s="16" t="s">
        <v>1348</v>
      </c>
      <c r="E2441" s="18">
        <v>82</v>
      </c>
      <c r="F2441" s="1">
        <v>5.5</v>
      </c>
    </row>
    <row r="2442" spans="2:6">
      <c r="C2442" s="4">
        <v>6</v>
      </c>
      <c r="D2442" s="16" t="s">
        <v>95</v>
      </c>
      <c r="E2442" s="18">
        <v>15</v>
      </c>
      <c r="F2442" s="1">
        <v>1</v>
      </c>
    </row>
    <row r="2443" spans="2:6">
      <c r="C2443" s="4"/>
      <c r="D2443" s="16" t="s">
        <v>1341</v>
      </c>
      <c r="E2443" s="25" t="s">
        <v>88</v>
      </c>
      <c r="F2443" s="22">
        <v>6.8</v>
      </c>
    </row>
    <row r="2444" spans="2:6">
      <c r="C2444" s="7"/>
      <c r="D2444" s="13" t="s">
        <v>260</v>
      </c>
      <c r="E2444" s="23" t="s">
        <v>88</v>
      </c>
      <c r="F2444" s="24">
        <v>1.1000000000000001</v>
      </c>
    </row>
    <row r="2445" spans="2:6">
      <c r="C2445" s="6"/>
      <c r="D2445" s="15" t="s">
        <v>19</v>
      </c>
      <c r="E2445" s="14"/>
      <c r="F2445" s="8"/>
    </row>
    <row r="2447" spans="2:6">
      <c r="B2447" s="19" t="str">
        <f xml:space="preserve"> HYPERLINK("#'目次'!B79", "[74]")</f>
        <v>[74]</v>
      </c>
      <c r="C2447" s="2" t="s">
        <v>1350</v>
      </c>
    </row>
    <row r="2448" spans="2:6">
      <c r="B2448" s="2"/>
      <c r="C2448" s="2"/>
    </row>
    <row r="2449" spans="2:7">
      <c r="B2449" s="2"/>
      <c r="C2449" s="2"/>
    </row>
    <row r="2450" spans="2:7">
      <c r="E2450" s="11" t="s">
        <v>2</v>
      </c>
      <c r="F2450" s="10" t="s">
        <v>3</v>
      </c>
    </row>
    <row r="2451" spans="2:7">
      <c r="C2451" s="17"/>
      <c r="D2451" s="5" t="s">
        <v>10</v>
      </c>
      <c r="E2451" s="9">
        <v>1495</v>
      </c>
      <c r="F2451" s="12">
        <v>100</v>
      </c>
    </row>
    <row r="2452" spans="2:7">
      <c r="C2452" s="4">
        <v>1</v>
      </c>
      <c r="D2452" s="16" t="s">
        <v>1335</v>
      </c>
      <c r="E2452" s="18">
        <v>1</v>
      </c>
      <c r="F2452" s="1">
        <v>0.1</v>
      </c>
    </row>
    <row r="2453" spans="2:7">
      <c r="C2453" s="4">
        <v>2</v>
      </c>
      <c r="D2453" s="16" t="s">
        <v>1336</v>
      </c>
      <c r="E2453" s="18">
        <v>4</v>
      </c>
      <c r="F2453" s="1">
        <v>0.3</v>
      </c>
    </row>
    <row r="2454" spans="2:7">
      <c r="C2454" s="4">
        <v>3</v>
      </c>
      <c r="D2454" s="16" t="s">
        <v>1337</v>
      </c>
      <c r="E2454" s="18">
        <v>35</v>
      </c>
      <c r="F2454" s="1">
        <v>2.2999999999999998</v>
      </c>
    </row>
    <row r="2455" spans="2:7">
      <c r="C2455" s="4">
        <v>4</v>
      </c>
      <c r="D2455" s="16" t="s">
        <v>1338</v>
      </c>
      <c r="E2455" s="18">
        <v>169</v>
      </c>
      <c r="F2455" s="1">
        <v>11.3</v>
      </c>
    </row>
    <row r="2456" spans="2:7">
      <c r="C2456" s="4">
        <v>5</v>
      </c>
      <c r="D2456" s="16" t="s">
        <v>1339</v>
      </c>
      <c r="E2456" s="18">
        <v>399</v>
      </c>
      <c r="F2456" s="1">
        <v>26.7</v>
      </c>
    </row>
    <row r="2457" spans="2:7">
      <c r="C2457" s="4">
        <v>6</v>
      </c>
      <c r="D2457" s="16" t="s">
        <v>1340</v>
      </c>
      <c r="E2457" s="18">
        <v>871</v>
      </c>
      <c r="F2457" s="1">
        <v>58.3</v>
      </c>
    </row>
    <row r="2458" spans="2:7">
      <c r="B2458" s="38"/>
      <c r="C2458" s="39">
        <v>7</v>
      </c>
      <c r="D2458" s="40" t="s">
        <v>95</v>
      </c>
      <c r="E2458" s="41">
        <v>16</v>
      </c>
      <c r="F2458" s="42">
        <v>1.1000000000000001</v>
      </c>
      <c r="G2458" s="38"/>
    </row>
    <row r="2459" spans="2:7">
      <c r="B2459" s="38"/>
      <c r="C2459" s="39"/>
      <c r="D2459" s="40" t="s">
        <v>1341</v>
      </c>
      <c r="E2459" s="43" t="s">
        <v>88</v>
      </c>
      <c r="F2459" s="44">
        <v>24</v>
      </c>
      <c r="G2459" s="38"/>
    </row>
    <row r="2460" spans="2:7">
      <c r="B2460" s="38"/>
      <c r="C2460" s="45"/>
      <c r="D2460" s="46" t="s">
        <v>260</v>
      </c>
      <c r="E2460" s="47" t="s">
        <v>88</v>
      </c>
      <c r="F2460" s="48">
        <v>1.5</v>
      </c>
      <c r="G2460" s="38"/>
    </row>
    <row r="2461" spans="2:7">
      <c r="B2461" s="38"/>
      <c r="C2461" s="49"/>
      <c r="D2461" s="50" t="s">
        <v>19</v>
      </c>
      <c r="E2461" s="51"/>
      <c r="F2461" s="52"/>
      <c r="G2461" s="38"/>
    </row>
    <row r="2463" spans="2:7">
      <c r="B2463" s="19" t="str">
        <f xml:space="preserve"> HYPERLINK("#'目次'!B80", "[75]")</f>
        <v>[75]</v>
      </c>
      <c r="C2463" s="2" t="s">
        <v>1352</v>
      </c>
    </row>
    <row r="2464" spans="2:7">
      <c r="B2464" s="2"/>
      <c r="C2464" s="2"/>
    </row>
    <row r="2465" spans="2:7">
      <c r="B2465" s="2"/>
      <c r="C2465" s="2"/>
    </row>
    <row r="2466" spans="2:7">
      <c r="E2466" s="11" t="s">
        <v>2</v>
      </c>
      <c r="F2466" s="10" t="s">
        <v>3</v>
      </c>
    </row>
    <row r="2467" spans="2:7">
      <c r="C2467" s="17"/>
      <c r="D2467" s="5" t="s">
        <v>10</v>
      </c>
      <c r="E2467" s="9">
        <v>1495</v>
      </c>
      <c r="F2467" s="12">
        <v>100</v>
      </c>
    </row>
    <row r="2468" spans="2:7">
      <c r="C2468" s="4">
        <v>1</v>
      </c>
      <c r="D2468" s="16" t="s">
        <v>1344</v>
      </c>
      <c r="E2468" s="18">
        <v>57</v>
      </c>
      <c r="F2468" s="1">
        <v>3.8</v>
      </c>
    </row>
    <row r="2469" spans="2:7">
      <c r="C2469" s="4">
        <v>2</v>
      </c>
      <c r="D2469" s="16" t="s">
        <v>1345</v>
      </c>
      <c r="E2469" s="18">
        <v>193</v>
      </c>
      <c r="F2469" s="1">
        <v>12.9</v>
      </c>
    </row>
    <row r="2470" spans="2:7">
      <c r="C2470" s="4">
        <v>3</v>
      </c>
      <c r="D2470" s="16" t="s">
        <v>1346</v>
      </c>
      <c r="E2470" s="18">
        <v>274</v>
      </c>
      <c r="F2470" s="1">
        <v>18.3</v>
      </c>
    </row>
    <row r="2471" spans="2:7">
      <c r="C2471" s="4">
        <v>4</v>
      </c>
      <c r="D2471" s="16" t="s">
        <v>1347</v>
      </c>
      <c r="E2471" s="18">
        <v>332</v>
      </c>
      <c r="F2471" s="1">
        <v>22.2</v>
      </c>
    </row>
    <row r="2472" spans="2:7">
      <c r="C2472" s="4">
        <v>5</v>
      </c>
      <c r="D2472" s="16" t="s">
        <v>1348</v>
      </c>
      <c r="E2472" s="18">
        <v>621</v>
      </c>
      <c r="F2472" s="1">
        <v>41.5</v>
      </c>
    </row>
    <row r="2473" spans="2:7">
      <c r="B2473" s="38"/>
      <c r="C2473" s="39">
        <v>6</v>
      </c>
      <c r="D2473" s="40" t="s">
        <v>95</v>
      </c>
      <c r="E2473" s="41">
        <v>18</v>
      </c>
      <c r="F2473" s="42">
        <v>1.2</v>
      </c>
      <c r="G2473" s="38"/>
    </row>
    <row r="2474" spans="2:7">
      <c r="B2474" s="38"/>
      <c r="C2474" s="39"/>
      <c r="D2474" s="40" t="s">
        <v>1341</v>
      </c>
      <c r="E2474" s="43" t="s">
        <v>88</v>
      </c>
      <c r="F2474" s="44">
        <v>8.4</v>
      </c>
      <c r="G2474" s="38"/>
    </row>
    <row r="2475" spans="2:7">
      <c r="B2475" s="38"/>
      <c r="C2475" s="45"/>
      <c r="D2475" s="46" t="s">
        <v>260</v>
      </c>
      <c r="E2475" s="47" t="s">
        <v>88</v>
      </c>
      <c r="F2475" s="48">
        <v>1.8</v>
      </c>
      <c r="G2475" s="38"/>
    </row>
    <row r="2476" spans="2:7">
      <c r="B2476" s="38"/>
      <c r="C2476" s="49"/>
      <c r="D2476" s="50" t="s">
        <v>19</v>
      </c>
      <c r="E2476" s="51"/>
      <c r="F2476" s="52"/>
      <c r="G2476" s="38"/>
    </row>
    <row r="2478" spans="2:7">
      <c r="B2478" s="19" t="str">
        <f xml:space="preserve"> HYPERLINK("#'目次'!B81", "[76]")</f>
        <v>[76]</v>
      </c>
      <c r="C2478" s="2" t="s">
        <v>1354</v>
      </c>
    </row>
    <row r="2479" spans="2:7">
      <c r="B2479" s="2"/>
      <c r="C2479" s="2"/>
    </row>
    <row r="2480" spans="2:7">
      <c r="B2480" s="2"/>
      <c r="C2480" s="2"/>
    </row>
    <row r="2481" spans="2:6">
      <c r="E2481" s="11" t="s">
        <v>2</v>
      </c>
      <c r="F2481" s="10" t="s">
        <v>3</v>
      </c>
    </row>
    <row r="2482" spans="2:6">
      <c r="C2482" s="17"/>
      <c r="D2482" s="5" t="s">
        <v>10</v>
      </c>
      <c r="E2482" s="9">
        <v>1495</v>
      </c>
      <c r="F2482" s="12">
        <v>100</v>
      </c>
    </row>
    <row r="2483" spans="2:6">
      <c r="C2483" s="4">
        <v>1</v>
      </c>
      <c r="D2483" s="16" t="s">
        <v>1355</v>
      </c>
      <c r="E2483" s="18">
        <v>995</v>
      </c>
      <c r="F2483" s="1">
        <v>66.599999999999994</v>
      </c>
    </row>
    <row r="2484" spans="2:6">
      <c r="C2484" s="4">
        <v>2</v>
      </c>
      <c r="D2484" s="16" t="s">
        <v>1356</v>
      </c>
      <c r="E2484" s="18">
        <v>364</v>
      </c>
      <c r="F2484" s="1">
        <v>24.3</v>
      </c>
    </row>
    <row r="2485" spans="2:6">
      <c r="C2485" s="4">
        <v>3</v>
      </c>
      <c r="D2485" s="16" t="s">
        <v>1357</v>
      </c>
      <c r="E2485" s="18">
        <v>103</v>
      </c>
      <c r="F2485" s="1">
        <v>6.9</v>
      </c>
    </row>
    <row r="2486" spans="2:6">
      <c r="C2486" s="4">
        <v>4</v>
      </c>
      <c r="D2486" s="16" t="s">
        <v>1358</v>
      </c>
      <c r="E2486" s="18">
        <v>13</v>
      </c>
      <c r="F2486" s="1">
        <v>0.9</v>
      </c>
    </row>
    <row r="2487" spans="2:6">
      <c r="C2487" s="4">
        <v>5</v>
      </c>
      <c r="D2487" s="16" t="s">
        <v>1359</v>
      </c>
      <c r="E2487" s="18">
        <v>4</v>
      </c>
      <c r="F2487" s="1">
        <v>0.3</v>
      </c>
    </row>
    <row r="2488" spans="2:6">
      <c r="C2488" s="4">
        <v>6</v>
      </c>
      <c r="D2488" s="16" t="s">
        <v>1360</v>
      </c>
      <c r="E2488" s="18">
        <v>1</v>
      </c>
      <c r="F2488" s="1">
        <v>0.1</v>
      </c>
    </row>
    <row r="2489" spans="2:6">
      <c r="C2489" s="4">
        <v>7</v>
      </c>
      <c r="D2489" s="16" t="s">
        <v>95</v>
      </c>
      <c r="E2489" s="18">
        <v>15</v>
      </c>
      <c r="F2489" s="1">
        <v>1</v>
      </c>
    </row>
    <row r="2490" spans="2:6">
      <c r="C2490" s="4"/>
      <c r="D2490" s="16" t="s">
        <v>567</v>
      </c>
      <c r="E2490" s="25" t="s">
        <v>88</v>
      </c>
      <c r="F2490" s="22">
        <v>7.2</v>
      </c>
    </row>
    <row r="2491" spans="2:6">
      <c r="C2491" s="7"/>
      <c r="D2491" s="13" t="s">
        <v>260</v>
      </c>
      <c r="E2491" s="23" t="s">
        <v>88</v>
      </c>
      <c r="F2491" s="24">
        <v>1.2</v>
      </c>
    </row>
    <row r="2492" spans="2:6">
      <c r="C2492" s="6"/>
      <c r="D2492" s="15" t="s">
        <v>19</v>
      </c>
      <c r="E2492" s="14"/>
      <c r="F2492" s="8"/>
    </row>
    <row r="2494" spans="2:6">
      <c r="B2494" s="19" t="str">
        <f xml:space="preserve"> HYPERLINK("#'目次'!B82", "[77]")</f>
        <v>[77]</v>
      </c>
      <c r="C2494" s="2" t="s">
        <v>1362</v>
      </c>
    </row>
    <row r="2495" spans="2:6">
      <c r="B2495" s="2"/>
      <c r="C2495" s="2"/>
    </row>
    <row r="2496" spans="2:6">
      <c r="B2496" s="2"/>
      <c r="C2496" s="2"/>
    </row>
    <row r="2497" spans="2:6">
      <c r="E2497" s="11" t="s">
        <v>2</v>
      </c>
      <c r="F2497" s="10" t="s">
        <v>3</v>
      </c>
    </row>
    <row r="2498" spans="2:6">
      <c r="C2498" s="17"/>
      <c r="D2498" s="5" t="s">
        <v>10</v>
      </c>
      <c r="E2498" s="9">
        <v>1495</v>
      </c>
      <c r="F2498" s="12">
        <v>100</v>
      </c>
    </row>
    <row r="2499" spans="2:6">
      <c r="C2499" s="4">
        <v>1</v>
      </c>
      <c r="D2499" s="16" t="s">
        <v>1355</v>
      </c>
      <c r="E2499" s="18">
        <v>486</v>
      </c>
      <c r="F2499" s="1">
        <v>32.5</v>
      </c>
    </row>
    <row r="2500" spans="2:6">
      <c r="C2500" s="4">
        <v>2</v>
      </c>
      <c r="D2500" s="16" t="s">
        <v>1356</v>
      </c>
      <c r="E2500" s="18">
        <v>410</v>
      </c>
      <c r="F2500" s="1">
        <v>27.4</v>
      </c>
    </row>
    <row r="2501" spans="2:6">
      <c r="C2501" s="4">
        <v>3</v>
      </c>
      <c r="D2501" s="16" t="s">
        <v>1357</v>
      </c>
      <c r="E2501" s="18">
        <v>342</v>
      </c>
      <c r="F2501" s="1">
        <v>22.9</v>
      </c>
    </row>
    <row r="2502" spans="2:6">
      <c r="C2502" s="4">
        <v>4</v>
      </c>
      <c r="D2502" s="16" t="s">
        <v>1358</v>
      </c>
      <c r="E2502" s="18">
        <v>154</v>
      </c>
      <c r="F2502" s="1">
        <v>10.3</v>
      </c>
    </row>
    <row r="2503" spans="2:6">
      <c r="C2503" s="4">
        <v>5</v>
      </c>
      <c r="D2503" s="16" t="s">
        <v>1359</v>
      </c>
      <c r="E2503" s="18">
        <v>60</v>
      </c>
      <c r="F2503" s="1">
        <v>4</v>
      </c>
    </row>
    <row r="2504" spans="2:6">
      <c r="C2504" s="4">
        <v>6</v>
      </c>
      <c r="D2504" s="16" t="s">
        <v>1360</v>
      </c>
      <c r="E2504" s="18">
        <v>25</v>
      </c>
      <c r="F2504" s="1">
        <v>1.7</v>
      </c>
    </row>
    <row r="2505" spans="2:6">
      <c r="C2505" s="4">
        <v>7</v>
      </c>
      <c r="D2505" s="16" t="s">
        <v>95</v>
      </c>
      <c r="E2505" s="18">
        <v>18</v>
      </c>
      <c r="F2505" s="1">
        <v>1.2</v>
      </c>
    </row>
    <row r="2506" spans="2:6">
      <c r="C2506" s="4"/>
      <c r="D2506" s="16" t="s">
        <v>567</v>
      </c>
      <c r="E2506" s="25" t="s">
        <v>88</v>
      </c>
      <c r="F2506" s="22">
        <v>8.3000000000000007</v>
      </c>
    </row>
    <row r="2507" spans="2:6">
      <c r="C2507" s="7"/>
      <c r="D2507" s="13" t="s">
        <v>260</v>
      </c>
      <c r="E2507" s="23" t="s">
        <v>88</v>
      </c>
      <c r="F2507" s="24">
        <v>1.4</v>
      </c>
    </row>
    <row r="2508" spans="2:6">
      <c r="C2508" s="6"/>
      <c r="D2508" s="15" t="s">
        <v>19</v>
      </c>
      <c r="E2508" s="14"/>
      <c r="F2508" s="8"/>
    </row>
    <row r="2510" spans="2:6">
      <c r="B2510" s="19" t="str">
        <f xml:space="preserve"> HYPERLINK("#'目次'!B83", "[78]")</f>
        <v>[78]</v>
      </c>
      <c r="C2510" s="2" t="s">
        <v>1364</v>
      </c>
    </row>
    <row r="2511" spans="2:6">
      <c r="B2511" s="2"/>
      <c r="C2511" s="2"/>
    </row>
    <row r="2512" spans="2:6">
      <c r="B2512" s="2"/>
      <c r="C2512" s="2"/>
    </row>
    <row r="2513" spans="2:6">
      <c r="E2513" s="11" t="s">
        <v>2</v>
      </c>
      <c r="F2513" s="10" t="s">
        <v>3</v>
      </c>
    </row>
    <row r="2514" spans="2:6">
      <c r="C2514" s="17"/>
      <c r="D2514" s="5" t="s">
        <v>10</v>
      </c>
      <c r="E2514" s="9">
        <v>1495</v>
      </c>
      <c r="F2514" s="12">
        <v>100</v>
      </c>
    </row>
    <row r="2515" spans="2:6">
      <c r="C2515" s="4">
        <v>1</v>
      </c>
      <c r="D2515" s="16" t="s">
        <v>1365</v>
      </c>
      <c r="E2515" s="18">
        <v>27</v>
      </c>
      <c r="F2515" s="1">
        <v>1.8</v>
      </c>
    </row>
    <row r="2516" spans="2:6">
      <c r="C2516" s="4">
        <v>2</v>
      </c>
      <c r="D2516" s="16" t="s">
        <v>1366</v>
      </c>
      <c r="E2516" s="18">
        <v>83</v>
      </c>
      <c r="F2516" s="1">
        <v>5.6</v>
      </c>
    </row>
    <row r="2517" spans="2:6">
      <c r="C2517" s="4">
        <v>3</v>
      </c>
      <c r="D2517" s="16" t="s">
        <v>1367</v>
      </c>
      <c r="E2517" s="18">
        <v>209</v>
      </c>
      <c r="F2517" s="1">
        <v>14</v>
      </c>
    </row>
    <row r="2518" spans="2:6">
      <c r="C2518" s="4">
        <v>4</v>
      </c>
      <c r="D2518" s="16" t="s">
        <v>1368</v>
      </c>
      <c r="E2518" s="18">
        <v>381</v>
      </c>
      <c r="F2518" s="1">
        <v>25.5</v>
      </c>
    </row>
    <row r="2519" spans="2:6">
      <c r="C2519" s="4">
        <v>5</v>
      </c>
      <c r="D2519" s="16" t="s">
        <v>1369</v>
      </c>
      <c r="E2519" s="18">
        <v>309</v>
      </c>
      <c r="F2519" s="1">
        <v>20.7</v>
      </c>
    </row>
    <row r="2520" spans="2:6">
      <c r="C2520" s="4">
        <v>6</v>
      </c>
      <c r="D2520" s="16" t="s">
        <v>1370</v>
      </c>
      <c r="E2520" s="18">
        <v>154</v>
      </c>
      <c r="F2520" s="1">
        <v>10.3</v>
      </c>
    </row>
    <row r="2521" spans="2:6">
      <c r="C2521" s="4">
        <v>7</v>
      </c>
      <c r="D2521" s="16" t="s">
        <v>1371</v>
      </c>
      <c r="E2521" s="18">
        <v>246</v>
      </c>
      <c r="F2521" s="1">
        <v>16.5</v>
      </c>
    </row>
    <row r="2522" spans="2:6">
      <c r="C2522" s="4">
        <v>8</v>
      </c>
      <c r="D2522" s="16" t="s">
        <v>516</v>
      </c>
      <c r="E2522" s="18">
        <v>77</v>
      </c>
      <c r="F2522" s="1">
        <v>5.2</v>
      </c>
    </row>
    <row r="2523" spans="2:6">
      <c r="C2523" s="7">
        <v>9</v>
      </c>
      <c r="D2523" s="13" t="s">
        <v>95</v>
      </c>
      <c r="E2523" s="20">
        <v>9</v>
      </c>
      <c r="F2523" s="21">
        <v>0.6</v>
      </c>
    </row>
    <row r="2524" spans="2:6">
      <c r="C2524" s="6"/>
      <c r="D2524" s="15" t="s">
        <v>19</v>
      </c>
      <c r="E2524" s="14"/>
      <c r="F2524" s="8"/>
    </row>
    <row r="2526" spans="2:6">
      <c r="B2526" s="19" t="str">
        <f xml:space="preserve"> HYPERLINK("#'目次'!B84", "[79]")</f>
        <v>[79]</v>
      </c>
      <c r="C2526" s="2" t="s">
        <v>1373</v>
      </c>
    </row>
    <row r="2527" spans="2:6">
      <c r="B2527" s="2"/>
      <c r="C2527" s="2"/>
    </row>
    <row r="2528" spans="2:6">
      <c r="B2528" s="2"/>
      <c r="C2528" s="2"/>
    </row>
    <row r="2529" spans="2:6">
      <c r="E2529" s="11" t="s">
        <v>2</v>
      </c>
      <c r="F2529" s="10" t="s">
        <v>3</v>
      </c>
    </row>
    <row r="2530" spans="2:6">
      <c r="C2530" s="17"/>
      <c r="D2530" s="5" t="s">
        <v>10</v>
      </c>
      <c r="E2530" s="9">
        <v>1495</v>
      </c>
      <c r="F2530" s="12">
        <v>100</v>
      </c>
    </row>
    <row r="2531" spans="2:6">
      <c r="C2531" s="4">
        <v>1</v>
      </c>
      <c r="D2531" s="16" t="s">
        <v>1365</v>
      </c>
      <c r="E2531" s="18">
        <v>12</v>
      </c>
      <c r="F2531" s="1">
        <v>0.8</v>
      </c>
    </row>
    <row r="2532" spans="2:6">
      <c r="C2532" s="4">
        <v>2</v>
      </c>
      <c r="D2532" s="16" t="s">
        <v>1366</v>
      </c>
      <c r="E2532" s="18">
        <v>29</v>
      </c>
      <c r="F2532" s="1">
        <v>1.9</v>
      </c>
    </row>
    <row r="2533" spans="2:6">
      <c r="C2533" s="4">
        <v>3</v>
      </c>
      <c r="D2533" s="16" t="s">
        <v>1367</v>
      </c>
      <c r="E2533" s="18">
        <v>81</v>
      </c>
      <c r="F2533" s="1">
        <v>5.4</v>
      </c>
    </row>
    <row r="2534" spans="2:6">
      <c r="C2534" s="4">
        <v>4</v>
      </c>
      <c r="D2534" s="16" t="s">
        <v>1368</v>
      </c>
      <c r="E2534" s="18">
        <v>220</v>
      </c>
      <c r="F2534" s="1">
        <v>14.7</v>
      </c>
    </row>
    <row r="2535" spans="2:6">
      <c r="C2535" s="4">
        <v>5</v>
      </c>
      <c r="D2535" s="16" t="s">
        <v>1369</v>
      </c>
      <c r="E2535" s="18">
        <v>284</v>
      </c>
      <c r="F2535" s="1">
        <v>19</v>
      </c>
    </row>
    <row r="2536" spans="2:6">
      <c r="C2536" s="4">
        <v>6</v>
      </c>
      <c r="D2536" s="16" t="s">
        <v>1370</v>
      </c>
      <c r="E2536" s="18">
        <v>271</v>
      </c>
      <c r="F2536" s="1">
        <v>18.100000000000001</v>
      </c>
    </row>
    <row r="2537" spans="2:6">
      <c r="C2537" s="4">
        <v>7</v>
      </c>
      <c r="D2537" s="16" t="s">
        <v>1371</v>
      </c>
      <c r="E2537" s="18">
        <v>491</v>
      </c>
      <c r="F2537" s="1">
        <v>32.799999999999997</v>
      </c>
    </row>
    <row r="2538" spans="2:6">
      <c r="C2538" s="4">
        <v>8</v>
      </c>
      <c r="D2538" s="16" t="s">
        <v>516</v>
      </c>
      <c r="E2538" s="18">
        <v>96</v>
      </c>
      <c r="F2538" s="1">
        <v>6.4</v>
      </c>
    </row>
    <row r="2539" spans="2:6">
      <c r="C2539" s="7">
        <v>9</v>
      </c>
      <c r="D2539" s="13" t="s">
        <v>95</v>
      </c>
      <c r="E2539" s="20">
        <v>11</v>
      </c>
      <c r="F2539" s="21">
        <v>0.7</v>
      </c>
    </row>
    <row r="2540" spans="2:6">
      <c r="C2540" s="6"/>
      <c r="D2540" s="15" t="s">
        <v>19</v>
      </c>
      <c r="E2540" s="14"/>
      <c r="F2540" s="8"/>
    </row>
    <row r="2542" spans="2:6">
      <c r="B2542" s="19" t="str">
        <f xml:space="preserve"> HYPERLINK("#'目次'!B85", "[80]")</f>
        <v>[80]</v>
      </c>
      <c r="C2542" s="2" t="s">
        <v>1375</v>
      </c>
    </row>
    <row r="2543" spans="2:6">
      <c r="B2543" s="2"/>
      <c r="C2543" s="2"/>
    </row>
    <row r="2544" spans="2:6">
      <c r="B2544" s="2"/>
      <c r="C2544" s="2"/>
    </row>
    <row r="2545" spans="2:6">
      <c r="E2545" s="11" t="s">
        <v>2</v>
      </c>
      <c r="F2545" s="10" t="s">
        <v>3</v>
      </c>
    </row>
    <row r="2546" spans="2:6">
      <c r="C2546" s="17"/>
      <c r="D2546" s="5" t="s">
        <v>10</v>
      </c>
      <c r="E2546" s="9">
        <v>1495</v>
      </c>
      <c r="F2546" s="12">
        <v>100</v>
      </c>
    </row>
    <row r="2547" spans="2:6">
      <c r="C2547" s="4">
        <v>1</v>
      </c>
      <c r="D2547" s="16" t="s">
        <v>1376</v>
      </c>
      <c r="E2547" s="18">
        <v>1407</v>
      </c>
      <c r="F2547" s="1">
        <v>94.1</v>
      </c>
    </row>
    <row r="2548" spans="2:6">
      <c r="C2548" s="4">
        <v>2</v>
      </c>
      <c r="D2548" s="16" t="s">
        <v>1377</v>
      </c>
      <c r="E2548" s="18">
        <v>78</v>
      </c>
      <c r="F2548" s="1">
        <v>5.2</v>
      </c>
    </row>
    <row r="2549" spans="2:6">
      <c r="C2549" s="7">
        <v>3</v>
      </c>
      <c r="D2549" s="13" t="s">
        <v>95</v>
      </c>
      <c r="E2549" s="20">
        <v>10</v>
      </c>
      <c r="F2549" s="21">
        <v>0.7</v>
      </c>
    </row>
    <row r="2550" spans="2:6">
      <c r="C2550" s="6"/>
      <c r="D2550" s="15" t="s">
        <v>19</v>
      </c>
      <c r="E2550" s="14"/>
      <c r="F2550" s="8"/>
    </row>
    <row r="2552" spans="2:6">
      <c r="B2552" s="19" t="str">
        <f xml:space="preserve"> HYPERLINK("#'目次'!B86", "[81]")</f>
        <v>[81]</v>
      </c>
      <c r="C2552" s="2" t="s">
        <v>1379</v>
      </c>
    </row>
    <row r="2553" spans="2:6">
      <c r="B2553" s="2" t="s">
        <v>7</v>
      </c>
      <c r="C2553" s="2" t="s">
        <v>1380</v>
      </c>
    </row>
    <row r="2554" spans="2:6">
      <c r="B2554" s="2"/>
      <c r="C2554" s="2"/>
    </row>
    <row r="2555" spans="2:6">
      <c r="E2555" s="11" t="s">
        <v>2</v>
      </c>
      <c r="F2555" s="10" t="s">
        <v>3</v>
      </c>
    </row>
    <row r="2556" spans="2:6">
      <c r="C2556" s="17"/>
      <c r="D2556" s="5" t="s">
        <v>10</v>
      </c>
      <c r="E2556" s="9">
        <v>78</v>
      </c>
      <c r="F2556" s="12">
        <v>100</v>
      </c>
    </row>
    <row r="2557" spans="2:6">
      <c r="C2557" s="4">
        <v>1</v>
      </c>
      <c r="D2557" s="16" t="s">
        <v>319</v>
      </c>
      <c r="E2557" s="18">
        <v>5</v>
      </c>
      <c r="F2557" s="1">
        <v>6.4</v>
      </c>
    </row>
    <row r="2558" spans="2:6">
      <c r="C2558" s="4">
        <v>2</v>
      </c>
      <c r="D2558" s="16" t="s">
        <v>320</v>
      </c>
      <c r="E2558" s="18">
        <v>7</v>
      </c>
      <c r="F2558" s="1">
        <v>9</v>
      </c>
    </row>
    <row r="2559" spans="2:6">
      <c r="C2559" s="4">
        <v>3</v>
      </c>
      <c r="D2559" s="16" t="s">
        <v>321</v>
      </c>
      <c r="E2559" s="18">
        <v>5</v>
      </c>
      <c r="F2559" s="1">
        <v>6.4</v>
      </c>
    </row>
    <row r="2560" spans="2:6">
      <c r="C2560" s="4">
        <v>4</v>
      </c>
      <c r="D2560" s="16" t="s">
        <v>322</v>
      </c>
      <c r="E2560" s="18">
        <v>3</v>
      </c>
      <c r="F2560" s="1">
        <v>3.8</v>
      </c>
    </row>
    <row r="2561" spans="2:6">
      <c r="C2561" s="4">
        <v>5</v>
      </c>
      <c r="D2561" s="16" t="s">
        <v>323</v>
      </c>
      <c r="E2561" s="18">
        <v>11</v>
      </c>
      <c r="F2561" s="1">
        <v>14.1</v>
      </c>
    </row>
    <row r="2562" spans="2:6">
      <c r="C2562" s="4">
        <v>6</v>
      </c>
      <c r="D2562" s="16" t="s">
        <v>324</v>
      </c>
      <c r="E2562" s="18">
        <v>2</v>
      </c>
      <c r="F2562" s="1">
        <v>2.6</v>
      </c>
    </row>
    <row r="2563" spans="2:6">
      <c r="C2563" s="4">
        <v>7</v>
      </c>
      <c r="D2563" s="16" t="s">
        <v>325</v>
      </c>
      <c r="E2563" s="18">
        <v>40</v>
      </c>
      <c r="F2563" s="1">
        <v>51.3</v>
      </c>
    </row>
    <row r="2564" spans="2:6">
      <c r="C2564" s="4">
        <v>8</v>
      </c>
      <c r="D2564" s="16" t="s">
        <v>95</v>
      </c>
      <c r="E2564" s="18">
        <v>5</v>
      </c>
      <c r="F2564" s="1">
        <v>6.4</v>
      </c>
    </row>
    <row r="2565" spans="2:6">
      <c r="C2565" s="4"/>
      <c r="D2565" s="16" t="s">
        <v>327</v>
      </c>
      <c r="E2565" s="25" t="s">
        <v>88</v>
      </c>
      <c r="F2565" s="22">
        <v>5.4</v>
      </c>
    </row>
    <row r="2566" spans="2:6">
      <c r="C2566" s="7"/>
      <c r="D2566" s="13" t="s">
        <v>260</v>
      </c>
      <c r="E2566" s="23" t="s">
        <v>88</v>
      </c>
      <c r="F2566" s="24">
        <v>2.1</v>
      </c>
    </row>
    <row r="2567" spans="2:6">
      <c r="C2567" s="6"/>
      <c r="D2567" s="15" t="s">
        <v>19</v>
      </c>
      <c r="E2567" s="14"/>
      <c r="F2567" s="8"/>
    </row>
    <row r="2569" spans="2:6">
      <c r="B2569" s="19" t="str">
        <f xml:space="preserve"> HYPERLINK("#'目次'!B87", "[82]")</f>
        <v>[82]</v>
      </c>
      <c r="C2569" s="2" t="s">
        <v>1382</v>
      </c>
    </row>
    <row r="2570" spans="2:6">
      <c r="B2570" s="2" t="s">
        <v>7</v>
      </c>
      <c r="C2570" s="2" t="s">
        <v>1380</v>
      </c>
    </row>
    <row r="2571" spans="2:6">
      <c r="B2571" s="2"/>
      <c r="C2571" s="2"/>
    </row>
    <row r="2572" spans="2:6">
      <c r="E2572" s="11" t="s">
        <v>2</v>
      </c>
      <c r="F2572" s="10" t="s">
        <v>3</v>
      </c>
    </row>
    <row r="2573" spans="2:6">
      <c r="C2573" s="17"/>
      <c r="D2573" s="5" t="s">
        <v>10</v>
      </c>
      <c r="E2573" s="9">
        <v>78</v>
      </c>
      <c r="F2573" s="12">
        <v>100</v>
      </c>
    </row>
    <row r="2574" spans="2:6">
      <c r="C2574" s="4">
        <v>1</v>
      </c>
      <c r="D2574" s="16" t="s">
        <v>559</v>
      </c>
      <c r="E2574" s="18">
        <v>6</v>
      </c>
      <c r="F2574" s="1">
        <v>7.7</v>
      </c>
    </row>
    <row r="2575" spans="2:6">
      <c r="C2575" s="4">
        <v>2</v>
      </c>
      <c r="D2575" s="16" t="s">
        <v>1367</v>
      </c>
      <c r="E2575" s="18">
        <v>22</v>
      </c>
      <c r="F2575" s="1">
        <v>28.2</v>
      </c>
    </row>
    <row r="2576" spans="2:6">
      <c r="C2576" s="4">
        <v>3</v>
      </c>
      <c r="D2576" s="16" t="s">
        <v>1368</v>
      </c>
      <c r="E2576" s="18">
        <v>13</v>
      </c>
      <c r="F2576" s="1">
        <v>16.7</v>
      </c>
    </row>
    <row r="2577" spans="2:6">
      <c r="C2577" s="4">
        <v>4</v>
      </c>
      <c r="D2577" s="16" t="s">
        <v>1369</v>
      </c>
      <c r="E2577" s="18">
        <v>10</v>
      </c>
      <c r="F2577" s="1">
        <v>12.8</v>
      </c>
    </row>
    <row r="2578" spans="2:6">
      <c r="C2578" s="4">
        <v>5</v>
      </c>
      <c r="D2578" s="16" t="s">
        <v>1370</v>
      </c>
      <c r="E2578" s="18">
        <v>3</v>
      </c>
      <c r="F2578" s="1">
        <v>3.8</v>
      </c>
    </row>
    <row r="2579" spans="2:6">
      <c r="C2579" s="4">
        <v>6</v>
      </c>
      <c r="D2579" s="16" t="s">
        <v>1371</v>
      </c>
      <c r="E2579" s="18">
        <v>15</v>
      </c>
      <c r="F2579" s="1">
        <v>19.2</v>
      </c>
    </row>
    <row r="2580" spans="2:6">
      <c r="C2580" s="4">
        <v>7</v>
      </c>
      <c r="D2580" s="16" t="s">
        <v>95</v>
      </c>
      <c r="E2580" s="18">
        <v>9</v>
      </c>
      <c r="F2580" s="1">
        <v>11.5</v>
      </c>
    </row>
    <row r="2581" spans="2:6">
      <c r="C2581" s="4"/>
      <c r="D2581" s="16" t="s">
        <v>567</v>
      </c>
      <c r="E2581" s="25" t="s">
        <v>88</v>
      </c>
      <c r="F2581" s="22">
        <v>3.6</v>
      </c>
    </row>
    <row r="2582" spans="2:6">
      <c r="C2582" s="7"/>
      <c r="D2582" s="13" t="s">
        <v>260</v>
      </c>
      <c r="E2582" s="23" t="s">
        <v>88</v>
      </c>
      <c r="F2582" s="24">
        <v>4.7</v>
      </c>
    </row>
    <row r="2583" spans="2:6">
      <c r="C2583" s="6"/>
      <c r="D2583" s="15" t="s">
        <v>19</v>
      </c>
      <c r="E2583" s="14"/>
      <c r="F2583" s="8"/>
    </row>
    <row r="2585" spans="2:6">
      <c r="B2585" s="19" t="str">
        <f xml:space="preserve"> HYPERLINK("#'目次'!B88", "[83]")</f>
        <v>[83]</v>
      </c>
      <c r="C2585" s="2" t="s">
        <v>1384</v>
      </c>
    </row>
    <row r="2586" spans="2:6">
      <c r="B2586" s="2"/>
      <c r="C2586" s="2"/>
    </row>
    <row r="2587" spans="2:6">
      <c r="B2587" s="2"/>
      <c r="C2587" s="2"/>
    </row>
    <row r="2588" spans="2:6">
      <c r="E2588" s="11" t="s">
        <v>2</v>
      </c>
      <c r="F2588" s="10" t="s">
        <v>3</v>
      </c>
    </row>
    <row r="2589" spans="2:6">
      <c r="C2589" s="17"/>
      <c r="D2589" s="5" t="s">
        <v>10</v>
      </c>
      <c r="E2589" s="9">
        <v>1495</v>
      </c>
      <c r="F2589" s="12">
        <v>100</v>
      </c>
    </row>
    <row r="2590" spans="2:6">
      <c r="C2590" s="4">
        <v>1</v>
      </c>
      <c r="D2590" s="16" t="s">
        <v>1385</v>
      </c>
      <c r="E2590" s="18">
        <v>1</v>
      </c>
      <c r="F2590" s="1">
        <v>0.1</v>
      </c>
    </row>
    <row r="2591" spans="2:6">
      <c r="C2591" s="4">
        <v>2</v>
      </c>
      <c r="D2591" s="16" t="s">
        <v>1386</v>
      </c>
      <c r="E2591" s="18">
        <v>5</v>
      </c>
      <c r="F2591" s="1">
        <v>0.3</v>
      </c>
    </row>
    <row r="2592" spans="2:6">
      <c r="C2592" s="4">
        <v>3</v>
      </c>
      <c r="D2592" s="16" t="s">
        <v>1387</v>
      </c>
      <c r="E2592" s="18">
        <v>73</v>
      </c>
      <c r="F2592" s="1">
        <v>4.9000000000000004</v>
      </c>
    </row>
    <row r="2593" spans="2:6">
      <c r="C2593" s="4">
        <v>4</v>
      </c>
      <c r="D2593" s="16" t="s">
        <v>1388</v>
      </c>
      <c r="E2593" s="18">
        <v>496</v>
      </c>
      <c r="F2593" s="1">
        <v>33.200000000000003</v>
      </c>
    </row>
    <row r="2594" spans="2:6">
      <c r="C2594" s="4">
        <v>5</v>
      </c>
      <c r="D2594" s="16" t="s">
        <v>1389</v>
      </c>
      <c r="E2594" s="18">
        <v>535</v>
      </c>
      <c r="F2594" s="1">
        <v>35.799999999999997</v>
      </c>
    </row>
    <row r="2595" spans="2:6">
      <c r="C2595" s="4">
        <v>6</v>
      </c>
      <c r="D2595" s="16" t="s">
        <v>1390</v>
      </c>
      <c r="E2595" s="18">
        <v>316</v>
      </c>
      <c r="F2595" s="1">
        <v>21.1</v>
      </c>
    </row>
    <row r="2596" spans="2:6">
      <c r="C2596" s="4">
        <v>7</v>
      </c>
      <c r="D2596" s="16" t="s">
        <v>1391</v>
      </c>
      <c r="E2596" s="18">
        <v>43</v>
      </c>
      <c r="F2596" s="1">
        <v>2.9</v>
      </c>
    </row>
    <row r="2597" spans="2:6">
      <c r="C2597" s="4">
        <v>8</v>
      </c>
      <c r="D2597" s="16" t="s">
        <v>95</v>
      </c>
      <c r="E2597" s="18">
        <v>26</v>
      </c>
      <c r="F2597" s="1">
        <v>1.7</v>
      </c>
    </row>
    <row r="2598" spans="2:6">
      <c r="C2598" s="4"/>
      <c r="D2598" s="16" t="s">
        <v>1392</v>
      </c>
      <c r="E2598" s="25" t="s">
        <v>88</v>
      </c>
      <c r="F2598" s="22">
        <v>162.4</v>
      </c>
    </row>
    <row r="2599" spans="2:6">
      <c r="C2599" s="7"/>
      <c r="D2599" s="13" t="s">
        <v>260</v>
      </c>
      <c r="E2599" s="23" t="s">
        <v>88</v>
      </c>
      <c r="F2599" s="24">
        <v>9</v>
      </c>
    </row>
    <row r="2600" spans="2:6">
      <c r="C2600" s="6"/>
      <c r="D2600" s="15" t="s">
        <v>19</v>
      </c>
      <c r="E2600" s="14"/>
      <c r="F2600" s="8"/>
    </row>
    <row r="2602" spans="2:6">
      <c r="B2602" s="19" t="str">
        <f xml:space="preserve"> HYPERLINK("#'目次'!B89", "[84]")</f>
        <v>[84]</v>
      </c>
      <c r="C2602" s="2" t="s">
        <v>1394</v>
      </c>
    </row>
    <row r="2603" spans="2:6">
      <c r="B2603" s="2"/>
      <c r="C2603" s="2"/>
    </row>
    <row r="2604" spans="2:6">
      <c r="B2604" s="2"/>
      <c r="C2604" s="2"/>
    </row>
    <row r="2605" spans="2:6">
      <c r="E2605" s="11" t="s">
        <v>2</v>
      </c>
      <c r="F2605" s="10" t="s">
        <v>3</v>
      </c>
    </row>
    <row r="2606" spans="2:6">
      <c r="C2606" s="17"/>
      <c r="D2606" s="5" t="s">
        <v>10</v>
      </c>
      <c r="E2606" s="9">
        <v>1495</v>
      </c>
      <c r="F2606" s="12">
        <v>100</v>
      </c>
    </row>
    <row r="2607" spans="2:6">
      <c r="C2607" s="4">
        <v>1</v>
      </c>
      <c r="D2607" s="16" t="s">
        <v>1395</v>
      </c>
      <c r="E2607" s="18">
        <v>2</v>
      </c>
      <c r="F2607" s="1">
        <v>0.1</v>
      </c>
    </row>
    <row r="2608" spans="2:6">
      <c r="C2608" s="4">
        <v>2</v>
      </c>
      <c r="D2608" s="16" t="s">
        <v>1396</v>
      </c>
      <c r="E2608" s="18">
        <v>83</v>
      </c>
      <c r="F2608" s="1">
        <v>5.6</v>
      </c>
    </row>
    <row r="2609" spans="2:6">
      <c r="C2609" s="4">
        <v>3</v>
      </c>
      <c r="D2609" s="16" t="s">
        <v>1397</v>
      </c>
      <c r="E2609" s="18">
        <v>433</v>
      </c>
      <c r="F2609" s="1">
        <v>29</v>
      </c>
    </row>
    <row r="2610" spans="2:6">
      <c r="C2610" s="4">
        <v>4</v>
      </c>
      <c r="D2610" s="16" t="s">
        <v>1398</v>
      </c>
      <c r="E2610" s="18">
        <v>543</v>
      </c>
      <c r="F2610" s="1">
        <v>36.299999999999997</v>
      </c>
    </row>
    <row r="2611" spans="2:6">
      <c r="C2611" s="4">
        <v>5</v>
      </c>
      <c r="D2611" s="16" t="s">
        <v>1399</v>
      </c>
      <c r="E2611" s="18">
        <v>262</v>
      </c>
      <c r="F2611" s="1">
        <v>17.5</v>
      </c>
    </row>
    <row r="2612" spans="2:6">
      <c r="C2612" s="4">
        <v>6</v>
      </c>
      <c r="D2612" s="16" t="s">
        <v>1400</v>
      </c>
      <c r="E2612" s="18">
        <v>76</v>
      </c>
      <c r="F2612" s="1">
        <v>5.0999999999999996</v>
      </c>
    </row>
    <row r="2613" spans="2:6">
      <c r="C2613" s="4">
        <v>7</v>
      </c>
      <c r="D2613" s="16" t="s">
        <v>1401</v>
      </c>
      <c r="E2613" s="18">
        <v>53</v>
      </c>
      <c r="F2613" s="1">
        <v>3.5</v>
      </c>
    </row>
    <row r="2614" spans="2:6">
      <c r="C2614" s="4">
        <v>8</v>
      </c>
      <c r="D2614" s="16" t="s">
        <v>95</v>
      </c>
      <c r="E2614" s="18">
        <v>43</v>
      </c>
      <c r="F2614" s="1">
        <v>2.9</v>
      </c>
    </row>
    <row r="2615" spans="2:6">
      <c r="C2615" s="4"/>
      <c r="D2615" s="16" t="s">
        <v>1402</v>
      </c>
      <c r="E2615" s="25" t="s">
        <v>88</v>
      </c>
      <c r="F2615" s="22">
        <v>54.2</v>
      </c>
    </row>
    <row r="2616" spans="2:6">
      <c r="C2616" s="7"/>
      <c r="D2616" s="13" t="s">
        <v>260</v>
      </c>
      <c r="E2616" s="23" t="s">
        <v>88</v>
      </c>
      <c r="F2616" s="24">
        <v>11.7</v>
      </c>
    </row>
    <row r="2617" spans="2:6">
      <c r="C2617" s="6"/>
      <c r="D2617" s="15" t="s">
        <v>19</v>
      </c>
      <c r="E2617" s="14"/>
      <c r="F2617" s="8"/>
    </row>
    <row r="2619" spans="2:6">
      <c r="B2619" s="19" t="str">
        <f xml:space="preserve"> HYPERLINK("#'目次'!B90", "[85]")</f>
        <v>[85]</v>
      </c>
      <c r="C2619" s="2" t="s">
        <v>1404</v>
      </c>
    </row>
    <row r="2620" spans="2:6">
      <c r="B2620" s="2"/>
      <c r="C2620" s="2"/>
    </row>
    <row r="2621" spans="2:6">
      <c r="B2621" s="2"/>
      <c r="C2621" s="2"/>
    </row>
    <row r="2622" spans="2:6">
      <c r="E2622" s="11" t="s">
        <v>2</v>
      </c>
      <c r="F2622" s="10" t="s">
        <v>3</v>
      </c>
    </row>
    <row r="2623" spans="2:6">
      <c r="C2623" s="17"/>
      <c r="D2623" s="5" t="s">
        <v>10</v>
      </c>
      <c r="E2623" s="9">
        <v>1495</v>
      </c>
      <c r="F2623" s="12">
        <v>100</v>
      </c>
    </row>
    <row r="2624" spans="2:6">
      <c r="C2624" s="4">
        <v>1</v>
      </c>
      <c r="D2624" s="16" t="s">
        <v>1405</v>
      </c>
      <c r="E2624" s="18">
        <v>265</v>
      </c>
      <c r="F2624" s="1">
        <v>17.7</v>
      </c>
    </row>
    <row r="2625" spans="3:6">
      <c r="C2625" s="4">
        <v>2</v>
      </c>
      <c r="D2625" s="16" t="s">
        <v>1406</v>
      </c>
      <c r="E2625" s="18">
        <v>1168</v>
      </c>
      <c r="F2625" s="1">
        <v>78.099999999999994</v>
      </c>
    </row>
    <row r="2626" spans="3:6">
      <c r="C2626" s="4">
        <v>3</v>
      </c>
      <c r="D2626" s="16" t="s">
        <v>1407</v>
      </c>
      <c r="E2626" s="18">
        <v>5</v>
      </c>
      <c r="F2626" s="1">
        <v>0.3</v>
      </c>
    </row>
    <row r="2627" spans="3:6">
      <c r="C2627" s="4">
        <v>4</v>
      </c>
      <c r="D2627" s="16" t="s">
        <v>1408</v>
      </c>
      <c r="E2627" s="18">
        <v>10</v>
      </c>
      <c r="F2627" s="1">
        <v>0.7</v>
      </c>
    </row>
    <row r="2628" spans="3:6">
      <c r="C2628" s="4">
        <v>5</v>
      </c>
      <c r="D2628" s="16" t="s">
        <v>1409</v>
      </c>
      <c r="E2628" s="18">
        <v>0</v>
      </c>
      <c r="F2628" s="3" t="s">
        <v>88</v>
      </c>
    </row>
    <row r="2629" spans="3:6">
      <c r="C2629" s="4">
        <v>6</v>
      </c>
      <c r="D2629" s="16" t="s">
        <v>1410</v>
      </c>
      <c r="E2629" s="18">
        <v>0</v>
      </c>
      <c r="F2629" s="3" t="s">
        <v>88</v>
      </c>
    </row>
    <row r="2630" spans="3:6">
      <c r="C2630" s="4">
        <v>7</v>
      </c>
      <c r="D2630" s="16" t="s">
        <v>1411</v>
      </c>
      <c r="E2630" s="18">
        <v>0</v>
      </c>
      <c r="F2630" s="3" t="s">
        <v>88</v>
      </c>
    </row>
    <row r="2631" spans="3:6">
      <c r="C2631" s="4">
        <v>8</v>
      </c>
      <c r="D2631" s="16" t="s">
        <v>1412</v>
      </c>
      <c r="E2631" s="18">
        <v>0</v>
      </c>
      <c r="F2631" s="3" t="s">
        <v>88</v>
      </c>
    </row>
    <row r="2632" spans="3:6">
      <c r="C2632" s="4">
        <v>9</v>
      </c>
      <c r="D2632" s="16" t="s">
        <v>1413</v>
      </c>
      <c r="E2632" s="18">
        <v>1</v>
      </c>
      <c r="F2632" s="1">
        <v>0.1</v>
      </c>
    </row>
    <row r="2633" spans="3:6">
      <c r="C2633" s="4">
        <v>10</v>
      </c>
      <c r="D2633" s="16" t="s">
        <v>1414</v>
      </c>
      <c r="E2633" s="18">
        <v>0</v>
      </c>
      <c r="F2633" s="3" t="s">
        <v>88</v>
      </c>
    </row>
    <row r="2634" spans="3:6">
      <c r="C2634" s="4">
        <v>11</v>
      </c>
      <c r="D2634" s="16" t="s">
        <v>1415</v>
      </c>
      <c r="E2634" s="18">
        <v>0</v>
      </c>
      <c r="F2634" s="3" t="s">
        <v>88</v>
      </c>
    </row>
    <row r="2635" spans="3:6">
      <c r="C2635" s="4">
        <v>12</v>
      </c>
      <c r="D2635" s="16" t="s">
        <v>1416</v>
      </c>
      <c r="E2635" s="18">
        <v>0</v>
      </c>
      <c r="F2635" s="3" t="s">
        <v>88</v>
      </c>
    </row>
    <row r="2636" spans="3:6">
      <c r="C2636" s="4">
        <v>13</v>
      </c>
      <c r="D2636" s="16" t="s">
        <v>1417</v>
      </c>
      <c r="E2636" s="18">
        <v>0</v>
      </c>
      <c r="F2636" s="3" t="s">
        <v>88</v>
      </c>
    </row>
    <row r="2637" spans="3:6">
      <c r="C2637" s="4">
        <v>14</v>
      </c>
      <c r="D2637" s="16" t="s">
        <v>1418</v>
      </c>
      <c r="E2637" s="18">
        <v>0</v>
      </c>
      <c r="F2637" s="3" t="s">
        <v>88</v>
      </c>
    </row>
    <row r="2638" spans="3:6">
      <c r="C2638" s="4">
        <v>15</v>
      </c>
      <c r="D2638" s="16" t="s">
        <v>1419</v>
      </c>
      <c r="E2638" s="18">
        <v>0</v>
      </c>
      <c r="F2638" s="3" t="s">
        <v>88</v>
      </c>
    </row>
    <row r="2639" spans="3:6">
      <c r="C2639" s="4">
        <v>16</v>
      </c>
      <c r="D2639" s="16" t="s">
        <v>1420</v>
      </c>
      <c r="E2639" s="18">
        <v>0</v>
      </c>
      <c r="F2639" s="3" t="s">
        <v>88</v>
      </c>
    </row>
    <row r="2640" spans="3:6">
      <c r="C2640" s="4">
        <v>17</v>
      </c>
      <c r="D2640" s="16" t="s">
        <v>1421</v>
      </c>
      <c r="E2640" s="18">
        <v>0</v>
      </c>
      <c r="F2640" s="3" t="s">
        <v>88</v>
      </c>
    </row>
    <row r="2641" spans="2:6">
      <c r="C2641" s="4">
        <v>18</v>
      </c>
      <c r="D2641" s="16" t="s">
        <v>1422</v>
      </c>
      <c r="E2641" s="18">
        <v>0</v>
      </c>
      <c r="F2641" s="3" t="s">
        <v>88</v>
      </c>
    </row>
    <row r="2642" spans="2:6">
      <c r="C2642" s="4">
        <v>19</v>
      </c>
      <c r="D2642" s="16" t="s">
        <v>94</v>
      </c>
      <c r="E2642" s="18">
        <v>0</v>
      </c>
      <c r="F2642" s="3" t="s">
        <v>88</v>
      </c>
    </row>
    <row r="2643" spans="2:6">
      <c r="C2643" s="4">
        <v>20</v>
      </c>
      <c r="D2643" s="16" t="s">
        <v>1423</v>
      </c>
      <c r="E2643" s="18">
        <v>0</v>
      </c>
      <c r="F2643" s="3" t="s">
        <v>88</v>
      </c>
    </row>
    <row r="2644" spans="2:6">
      <c r="C2644" s="7">
        <v>21</v>
      </c>
      <c r="D2644" s="13" t="s">
        <v>95</v>
      </c>
      <c r="E2644" s="20">
        <v>46</v>
      </c>
      <c r="F2644" s="21">
        <v>3.1</v>
      </c>
    </row>
    <row r="2645" spans="2:6">
      <c r="C2645" s="6"/>
      <c r="D2645" s="15" t="s">
        <v>19</v>
      </c>
      <c r="E2645" s="14"/>
      <c r="F2645" s="8"/>
    </row>
    <row r="2647" spans="2:6">
      <c r="B2647" s="19" t="str">
        <f xml:space="preserve"> HYPERLINK("#'目次'!B91", "[86]")</f>
        <v>[86]</v>
      </c>
      <c r="C2647" s="2" t="s">
        <v>1425</v>
      </c>
    </row>
    <row r="2648" spans="2:6">
      <c r="B2648" s="2"/>
      <c r="C2648" s="2"/>
    </row>
    <row r="2649" spans="2:6">
      <c r="B2649" s="2"/>
      <c r="C2649" s="2"/>
    </row>
    <row r="2650" spans="2:6">
      <c r="E2650" s="11" t="s">
        <v>2</v>
      </c>
      <c r="F2650" s="10" t="s">
        <v>3</v>
      </c>
    </row>
    <row r="2651" spans="2:6">
      <c r="C2651" s="17"/>
      <c r="D2651" s="5" t="s">
        <v>10</v>
      </c>
      <c r="E2651" s="9">
        <v>1495</v>
      </c>
      <c r="F2651" s="12">
        <v>100</v>
      </c>
    </row>
    <row r="2652" spans="2:6">
      <c r="C2652" s="4">
        <v>1</v>
      </c>
      <c r="D2652" s="16" t="s">
        <v>1426</v>
      </c>
      <c r="E2652" s="18">
        <v>6</v>
      </c>
      <c r="F2652" s="1">
        <v>0.4</v>
      </c>
    </row>
    <row r="2653" spans="2:6">
      <c r="C2653" s="4">
        <v>2</v>
      </c>
      <c r="D2653" s="16" t="s">
        <v>1427</v>
      </c>
      <c r="E2653" s="18">
        <v>1290</v>
      </c>
      <c r="F2653" s="1">
        <v>86.3</v>
      </c>
    </row>
    <row r="2654" spans="2:6">
      <c r="C2654" s="4">
        <v>3</v>
      </c>
      <c r="D2654" s="16" t="s">
        <v>1428</v>
      </c>
      <c r="E2654" s="18">
        <v>20</v>
      </c>
      <c r="F2654" s="1">
        <v>1.3</v>
      </c>
    </row>
    <row r="2655" spans="2:6">
      <c r="C2655" s="4">
        <v>4</v>
      </c>
      <c r="D2655" s="16" t="s">
        <v>1429</v>
      </c>
      <c r="E2655" s="18">
        <v>118</v>
      </c>
      <c r="F2655" s="1">
        <v>7.9</v>
      </c>
    </row>
    <row r="2656" spans="2:6">
      <c r="C2656" s="7">
        <v>5</v>
      </c>
      <c r="D2656" s="13" t="s">
        <v>95</v>
      </c>
      <c r="E2656" s="20">
        <v>61</v>
      </c>
      <c r="F2656" s="21">
        <v>4.0999999999999996</v>
      </c>
    </row>
    <row r="2657" spans="2:6">
      <c r="C2657" s="6"/>
      <c r="D2657" s="15" t="s">
        <v>19</v>
      </c>
      <c r="E2657" s="14"/>
      <c r="F2657" s="8"/>
    </row>
    <row r="2659" spans="2:6">
      <c r="B2659" s="19" t="str">
        <f xml:space="preserve"> HYPERLINK("#'目次'!B92", "[87]")</f>
        <v>[87]</v>
      </c>
      <c r="C2659" s="2" t="s">
        <v>1431</v>
      </c>
    </row>
    <row r="2660" spans="2:6">
      <c r="B2660" s="2"/>
      <c r="C2660" s="2"/>
    </row>
    <row r="2661" spans="2:6">
      <c r="B2661" s="2"/>
      <c r="C2661" s="2"/>
    </row>
    <row r="2662" spans="2:6">
      <c r="E2662" s="11" t="s">
        <v>2</v>
      </c>
      <c r="F2662" s="10" t="s">
        <v>3</v>
      </c>
    </row>
    <row r="2663" spans="2:6">
      <c r="C2663" s="17"/>
      <c r="D2663" s="5" t="s">
        <v>10</v>
      </c>
      <c r="E2663" s="9">
        <v>1495</v>
      </c>
      <c r="F2663" s="12">
        <v>100</v>
      </c>
    </row>
    <row r="2664" spans="2:6">
      <c r="C2664" s="4">
        <v>1</v>
      </c>
      <c r="D2664" s="16" t="s">
        <v>1432</v>
      </c>
      <c r="E2664" s="18">
        <v>94</v>
      </c>
      <c r="F2664" s="1">
        <v>6.3</v>
      </c>
    </row>
    <row r="2665" spans="2:6">
      <c r="C2665" s="4">
        <v>2</v>
      </c>
      <c r="D2665" s="16" t="s">
        <v>1433</v>
      </c>
      <c r="E2665" s="18">
        <v>49</v>
      </c>
      <c r="F2665" s="1">
        <v>3.3</v>
      </c>
    </row>
    <row r="2666" spans="2:6">
      <c r="C2666" s="4">
        <v>3</v>
      </c>
      <c r="D2666" s="16" t="s">
        <v>1434</v>
      </c>
      <c r="E2666" s="18">
        <v>514</v>
      </c>
      <c r="F2666" s="1">
        <v>34.4</v>
      </c>
    </row>
    <row r="2667" spans="2:6">
      <c r="C2667" s="4">
        <v>4</v>
      </c>
      <c r="D2667" s="16" t="s">
        <v>1435</v>
      </c>
      <c r="E2667" s="18">
        <v>92</v>
      </c>
      <c r="F2667" s="1">
        <v>6.2</v>
      </c>
    </row>
    <row r="2668" spans="2:6">
      <c r="C2668" s="4">
        <v>5</v>
      </c>
      <c r="D2668" s="16" t="s">
        <v>1436</v>
      </c>
      <c r="E2668" s="18">
        <v>142</v>
      </c>
      <c r="F2668" s="1">
        <v>9.5</v>
      </c>
    </row>
    <row r="2669" spans="2:6">
      <c r="C2669" s="4">
        <v>6</v>
      </c>
      <c r="D2669" s="16" t="s">
        <v>1437</v>
      </c>
      <c r="E2669" s="18">
        <v>497</v>
      </c>
      <c r="F2669" s="1">
        <v>33.200000000000003</v>
      </c>
    </row>
    <row r="2670" spans="2:6">
      <c r="C2670" s="4">
        <v>7</v>
      </c>
      <c r="D2670" s="16" t="s">
        <v>113</v>
      </c>
      <c r="E2670" s="18">
        <v>42</v>
      </c>
      <c r="F2670" s="1">
        <v>2.8</v>
      </c>
    </row>
    <row r="2671" spans="2:6">
      <c r="C2671" s="4">
        <v>8</v>
      </c>
      <c r="D2671" s="16" t="s">
        <v>94</v>
      </c>
      <c r="E2671" s="18">
        <v>2</v>
      </c>
      <c r="F2671" s="1">
        <v>0.1</v>
      </c>
    </row>
    <row r="2672" spans="2:6">
      <c r="C2672" s="4">
        <v>9</v>
      </c>
      <c r="D2672" s="16" t="s">
        <v>95</v>
      </c>
      <c r="E2672" s="18">
        <v>63</v>
      </c>
      <c r="F2672" s="1">
        <v>4.2</v>
      </c>
    </row>
    <row r="2673" spans="2:6">
      <c r="C2673" s="4"/>
      <c r="D2673" s="16" t="s">
        <v>1438</v>
      </c>
      <c r="E2673" s="18">
        <v>749</v>
      </c>
      <c r="F2673" s="1">
        <v>50.1</v>
      </c>
    </row>
    <row r="2674" spans="2:6">
      <c r="C2674" s="4"/>
      <c r="D2674" s="16" t="s">
        <v>1439</v>
      </c>
      <c r="E2674" s="18">
        <v>683</v>
      </c>
      <c r="F2674" s="1">
        <v>45.7</v>
      </c>
    </row>
    <row r="2675" spans="2:6">
      <c r="C2675" s="7"/>
      <c r="D2675" s="13" t="s">
        <v>1440</v>
      </c>
      <c r="E2675" s="20">
        <v>606</v>
      </c>
      <c r="F2675" s="21">
        <v>40.5</v>
      </c>
    </row>
    <row r="2676" spans="2:6">
      <c r="C2676" s="6"/>
      <c r="D2676" s="15" t="s">
        <v>19</v>
      </c>
      <c r="E2676" s="14"/>
      <c r="F2676" s="8"/>
    </row>
    <row r="2678" spans="2:6">
      <c r="B2678" s="19" t="str">
        <f xml:space="preserve"> HYPERLINK("#'目次'!B93", "[88]")</f>
        <v>[88]</v>
      </c>
      <c r="C2678" s="2" t="s">
        <v>1442</v>
      </c>
    </row>
    <row r="2679" spans="2:6">
      <c r="B2679" s="2"/>
      <c r="C2679" s="2"/>
    </row>
    <row r="2680" spans="2:6">
      <c r="B2680" s="2"/>
      <c r="C2680" s="2"/>
    </row>
    <row r="2681" spans="2:6">
      <c r="E2681" s="11" t="s">
        <v>2</v>
      </c>
      <c r="F2681" s="10" t="s">
        <v>3</v>
      </c>
    </row>
    <row r="2682" spans="2:6">
      <c r="C2682" s="17"/>
      <c r="D2682" s="5" t="s">
        <v>10</v>
      </c>
      <c r="E2682" s="9">
        <v>1495</v>
      </c>
      <c r="F2682" s="12">
        <v>100</v>
      </c>
    </row>
    <row r="2683" spans="2:6">
      <c r="C2683" s="4">
        <v>1</v>
      </c>
      <c r="D2683" s="16" t="s">
        <v>1432</v>
      </c>
      <c r="E2683" s="18">
        <v>173</v>
      </c>
      <c r="F2683" s="1">
        <v>11.6</v>
      </c>
    </row>
    <row r="2684" spans="2:6">
      <c r="C2684" s="4">
        <v>2</v>
      </c>
      <c r="D2684" s="16" t="s">
        <v>1433</v>
      </c>
      <c r="E2684" s="18">
        <v>22</v>
      </c>
      <c r="F2684" s="1">
        <v>1.5</v>
      </c>
    </row>
    <row r="2685" spans="2:6">
      <c r="C2685" s="4">
        <v>3</v>
      </c>
      <c r="D2685" s="16" t="s">
        <v>1434</v>
      </c>
      <c r="E2685" s="18">
        <v>866</v>
      </c>
      <c r="F2685" s="1">
        <v>57.9</v>
      </c>
    </row>
    <row r="2686" spans="2:6">
      <c r="C2686" s="4">
        <v>4</v>
      </c>
      <c r="D2686" s="16" t="s">
        <v>1435</v>
      </c>
      <c r="E2686" s="18">
        <v>57</v>
      </c>
      <c r="F2686" s="1">
        <v>3.8</v>
      </c>
    </row>
    <row r="2687" spans="2:6">
      <c r="C2687" s="4">
        <v>5</v>
      </c>
      <c r="D2687" s="16" t="s">
        <v>1436</v>
      </c>
      <c r="E2687" s="18">
        <v>31</v>
      </c>
      <c r="F2687" s="1">
        <v>2.1</v>
      </c>
    </row>
    <row r="2688" spans="2:6">
      <c r="C2688" s="4">
        <v>6</v>
      </c>
      <c r="D2688" s="16" t="s">
        <v>1437</v>
      </c>
      <c r="E2688" s="18">
        <v>107</v>
      </c>
      <c r="F2688" s="1">
        <v>7.2</v>
      </c>
    </row>
    <row r="2689" spans="2:6">
      <c r="C2689" s="4">
        <v>7</v>
      </c>
      <c r="D2689" s="16" t="s">
        <v>113</v>
      </c>
      <c r="E2689" s="18">
        <v>20</v>
      </c>
      <c r="F2689" s="1">
        <v>1.3</v>
      </c>
    </row>
    <row r="2690" spans="2:6">
      <c r="C2690" s="4">
        <v>8</v>
      </c>
      <c r="D2690" s="16" t="s">
        <v>94</v>
      </c>
      <c r="E2690" s="18">
        <v>4</v>
      </c>
      <c r="F2690" s="1">
        <v>0.3</v>
      </c>
    </row>
    <row r="2691" spans="2:6">
      <c r="C2691" s="4">
        <v>9</v>
      </c>
      <c r="D2691" s="16" t="s">
        <v>1443</v>
      </c>
      <c r="E2691" s="18">
        <v>108</v>
      </c>
      <c r="F2691" s="1">
        <v>7.2</v>
      </c>
    </row>
    <row r="2692" spans="2:6">
      <c r="C2692" s="4">
        <v>10</v>
      </c>
      <c r="D2692" s="16" t="s">
        <v>95</v>
      </c>
      <c r="E2692" s="18">
        <v>107</v>
      </c>
      <c r="F2692" s="1">
        <v>7.2</v>
      </c>
    </row>
    <row r="2693" spans="2:6">
      <c r="C2693" s="4"/>
      <c r="D2693" s="16" t="s">
        <v>1438</v>
      </c>
      <c r="E2693" s="18">
        <v>1118</v>
      </c>
      <c r="F2693" s="1">
        <v>74.8</v>
      </c>
    </row>
    <row r="2694" spans="2:6">
      <c r="C2694" s="4"/>
      <c r="D2694" s="16" t="s">
        <v>1439</v>
      </c>
      <c r="E2694" s="18">
        <v>162</v>
      </c>
      <c r="F2694" s="1">
        <v>10.8</v>
      </c>
    </row>
    <row r="2695" spans="2:6">
      <c r="C2695" s="7"/>
      <c r="D2695" s="13" t="s">
        <v>1440</v>
      </c>
      <c r="E2695" s="20">
        <v>923</v>
      </c>
      <c r="F2695" s="21">
        <v>61.7</v>
      </c>
    </row>
    <row r="2696" spans="2:6">
      <c r="C2696" s="6"/>
      <c r="D2696" s="15" t="s">
        <v>19</v>
      </c>
      <c r="E2696" s="14"/>
      <c r="F2696" s="8"/>
    </row>
    <row r="2698" spans="2:6">
      <c r="B2698" s="19" t="str">
        <f xml:space="preserve"> HYPERLINK("#'目次'!B94", "[89]")</f>
        <v>[89]</v>
      </c>
      <c r="C2698" s="2" t="s">
        <v>1445</v>
      </c>
    </row>
    <row r="2699" spans="2:6">
      <c r="B2699" s="2"/>
      <c r="C2699" s="2"/>
    </row>
    <row r="2700" spans="2:6">
      <c r="B2700" s="2"/>
      <c r="C2700" s="2"/>
    </row>
    <row r="2701" spans="2:6">
      <c r="E2701" s="11" t="s">
        <v>2</v>
      </c>
      <c r="F2701" s="10" t="s">
        <v>3</v>
      </c>
    </row>
    <row r="2702" spans="2:6">
      <c r="C2702" s="17"/>
      <c r="D2702" s="5" t="s">
        <v>10</v>
      </c>
      <c r="E2702" s="9">
        <v>1495</v>
      </c>
      <c r="F2702" s="12">
        <v>100</v>
      </c>
    </row>
    <row r="2703" spans="2:6">
      <c r="C2703" s="4">
        <v>1</v>
      </c>
      <c r="D2703" s="16" t="s">
        <v>1446</v>
      </c>
      <c r="E2703" s="18">
        <v>0</v>
      </c>
      <c r="F2703" s="3" t="s">
        <v>88</v>
      </c>
    </row>
    <row r="2704" spans="2:6">
      <c r="C2704" s="4">
        <v>2</v>
      </c>
      <c r="D2704" s="16" t="s">
        <v>1447</v>
      </c>
      <c r="E2704" s="18">
        <v>39</v>
      </c>
      <c r="F2704" s="1">
        <v>2.6</v>
      </c>
    </row>
    <row r="2705" spans="2:6">
      <c r="C2705" s="4">
        <v>3</v>
      </c>
      <c r="D2705" s="16" t="s">
        <v>1448</v>
      </c>
      <c r="E2705" s="18">
        <v>217</v>
      </c>
      <c r="F2705" s="1">
        <v>14.5</v>
      </c>
    </row>
    <row r="2706" spans="2:6">
      <c r="C2706" s="4">
        <v>4</v>
      </c>
      <c r="D2706" s="16" t="s">
        <v>1449</v>
      </c>
      <c r="E2706" s="18">
        <v>596</v>
      </c>
      <c r="F2706" s="1">
        <v>39.9</v>
      </c>
    </row>
    <row r="2707" spans="2:6">
      <c r="C2707" s="4">
        <v>5</v>
      </c>
      <c r="D2707" s="16" t="s">
        <v>1450</v>
      </c>
      <c r="E2707" s="18">
        <v>372</v>
      </c>
      <c r="F2707" s="1">
        <v>24.9</v>
      </c>
    </row>
    <row r="2708" spans="2:6">
      <c r="C2708" s="4">
        <v>6</v>
      </c>
      <c r="D2708" s="16" t="s">
        <v>1451</v>
      </c>
      <c r="E2708" s="18">
        <v>142</v>
      </c>
      <c r="F2708" s="1">
        <v>9.5</v>
      </c>
    </row>
    <row r="2709" spans="2:6">
      <c r="C2709" s="4">
        <v>7</v>
      </c>
      <c r="D2709" s="16" t="s">
        <v>1452</v>
      </c>
      <c r="E2709" s="18">
        <v>47</v>
      </c>
      <c r="F2709" s="1">
        <v>3.1</v>
      </c>
    </row>
    <row r="2710" spans="2:6">
      <c r="C2710" s="4">
        <v>8</v>
      </c>
      <c r="D2710" s="16" t="s">
        <v>1453</v>
      </c>
      <c r="E2710" s="18">
        <v>15</v>
      </c>
      <c r="F2710" s="1">
        <v>1</v>
      </c>
    </row>
    <row r="2711" spans="2:6">
      <c r="C2711" s="4">
        <v>9</v>
      </c>
      <c r="D2711" s="16" t="s">
        <v>1454</v>
      </c>
      <c r="E2711" s="18">
        <v>3</v>
      </c>
      <c r="F2711" s="1">
        <v>0.2</v>
      </c>
    </row>
    <row r="2712" spans="2:6">
      <c r="C2712" s="4">
        <v>10</v>
      </c>
      <c r="D2712" s="16" t="s">
        <v>1455</v>
      </c>
      <c r="E2712" s="18">
        <v>0</v>
      </c>
      <c r="F2712" s="3" t="s">
        <v>88</v>
      </c>
    </row>
    <row r="2713" spans="2:6">
      <c r="C2713" s="4">
        <v>11</v>
      </c>
      <c r="D2713" s="16" t="s">
        <v>1456</v>
      </c>
      <c r="E2713" s="18">
        <v>0</v>
      </c>
      <c r="F2713" s="3" t="s">
        <v>88</v>
      </c>
    </row>
    <row r="2714" spans="2:6">
      <c r="C2714" s="4">
        <v>12</v>
      </c>
      <c r="D2714" s="16" t="s">
        <v>95</v>
      </c>
      <c r="E2714" s="18">
        <v>64</v>
      </c>
      <c r="F2714" s="1">
        <v>4.3</v>
      </c>
    </row>
    <row r="2715" spans="2:6">
      <c r="C2715" s="4"/>
      <c r="D2715" s="16" t="s">
        <v>1457</v>
      </c>
      <c r="E2715" s="25" t="s">
        <v>88</v>
      </c>
      <c r="F2715" s="22">
        <v>4.4000000000000004</v>
      </c>
    </row>
    <row r="2716" spans="2:6">
      <c r="C2716" s="7"/>
      <c r="D2716" s="13" t="s">
        <v>260</v>
      </c>
      <c r="E2716" s="23" t="s">
        <v>88</v>
      </c>
      <c r="F2716" s="24">
        <v>1.1000000000000001</v>
      </c>
    </row>
    <row r="2717" spans="2:6">
      <c r="C2717" s="6"/>
      <c r="D2717" s="15" t="s">
        <v>19</v>
      </c>
      <c r="E2717" s="14"/>
      <c r="F2717" s="8"/>
    </row>
    <row r="2719" spans="2:6">
      <c r="B2719" s="19" t="str">
        <f xml:space="preserve"> HYPERLINK("#'目次'!B95", "[90]")</f>
        <v>[90]</v>
      </c>
      <c r="C2719" s="2" t="s">
        <v>1459</v>
      </c>
    </row>
    <row r="2720" spans="2:6">
      <c r="B2720" s="2"/>
      <c r="C2720" s="2"/>
    </row>
    <row r="2721" spans="2:6">
      <c r="B2721" s="2"/>
      <c r="C2721" s="2"/>
    </row>
    <row r="2722" spans="2:6">
      <c r="E2722" s="11" t="s">
        <v>1709</v>
      </c>
      <c r="F2722" s="10" t="s">
        <v>3</v>
      </c>
    </row>
    <row r="2723" spans="2:6">
      <c r="C2723" s="17"/>
      <c r="D2723" s="5" t="s">
        <v>10</v>
      </c>
      <c r="E2723" s="9">
        <v>1495</v>
      </c>
      <c r="F2723" s="12">
        <v>100</v>
      </c>
    </row>
    <row r="2724" spans="2:6">
      <c r="C2724" s="4">
        <v>1</v>
      </c>
      <c r="D2724" s="16" t="s">
        <v>1405</v>
      </c>
      <c r="E2724" s="18">
        <v>1302</v>
      </c>
      <c r="F2724" s="1">
        <v>87.1</v>
      </c>
    </row>
    <row r="2725" spans="2:6">
      <c r="C2725" s="4">
        <v>2</v>
      </c>
      <c r="D2725" s="16" t="s">
        <v>1406</v>
      </c>
      <c r="E2725" s="18">
        <v>1415</v>
      </c>
      <c r="F2725" s="1">
        <v>94.6</v>
      </c>
    </row>
    <row r="2726" spans="2:6">
      <c r="C2726" s="4">
        <v>3</v>
      </c>
      <c r="D2726" s="16" t="s">
        <v>1407</v>
      </c>
      <c r="E2726" s="18">
        <v>128</v>
      </c>
      <c r="F2726" s="1">
        <v>8.6</v>
      </c>
    </row>
    <row r="2727" spans="2:6">
      <c r="C2727" s="4">
        <v>4</v>
      </c>
      <c r="D2727" s="16" t="s">
        <v>1408</v>
      </c>
      <c r="E2727" s="18">
        <v>198</v>
      </c>
      <c r="F2727" s="1">
        <v>13.2</v>
      </c>
    </row>
    <row r="2728" spans="2:6">
      <c r="C2728" s="4">
        <v>5</v>
      </c>
      <c r="D2728" s="16" t="s">
        <v>1409</v>
      </c>
      <c r="E2728" s="18">
        <v>3</v>
      </c>
      <c r="F2728" s="1">
        <v>0.2</v>
      </c>
    </row>
    <row r="2729" spans="2:6">
      <c r="C2729" s="4">
        <v>6</v>
      </c>
      <c r="D2729" s="16" t="s">
        <v>1410</v>
      </c>
      <c r="E2729" s="18">
        <v>4</v>
      </c>
      <c r="F2729" s="1">
        <v>0.3</v>
      </c>
    </row>
    <row r="2730" spans="2:6">
      <c r="C2730" s="4">
        <v>7</v>
      </c>
      <c r="D2730" s="16" t="s">
        <v>1411</v>
      </c>
      <c r="E2730" s="18">
        <v>0</v>
      </c>
      <c r="F2730" s="3" t="s">
        <v>88</v>
      </c>
    </row>
    <row r="2731" spans="2:6">
      <c r="C2731" s="4">
        <v>8</v>
      </c>
      <c r="D2731" s="16" t="s">
        <v>1412</v>
      </c>
      <c r="E2731" s="18">
        <v>4</v>
      </c>
      <c r="F2731" s="1">
        <v>0.3</v>
      </c>
    </row>
    <row r="2732" spans="2:6">
      <c r="C2732" s="4">
        <v>9</v>
      </c>
      <c r="D2732" s="16" t="s">
        <v>1413</v>
      </c>
      <c r="E2732" s="18">
        <v>1181</v>
      </c>
      <c r="F2732" s="1">
        <v>79</v>
      </c>
    </row>
    <row r="2733" spans="2:6">
      <c r="C2733" s="4">
        <v>10</v>
      </c>
      <c r="D2733" s="16" t="s">
        <v>1414</v>
      </c>
      <c r="E2733" s="18">
        <v>0</v>
      </c>
      <c r="F2733" s="3" t="s">
        <v>88</v>
      </c>
    </row>
    <row r="2734" spans="2:6">
      <c r="C2734" s="4">
        <v>11</v>
      </c>
      <c r="D2734" s="16" t="s">
        <v>1415</v>
      </c>
      <c r="E2734" s="18">
        <v>0</v>
      </c>
      <c r="F2734" s="3" t="s">
        <v>88</v>
      </c>
    </row>
    <row r="2735" spans="2:6">
      <c r="C2735" s="4">
        <v>12</v>
      </c>
      <c r="D2735" s="16" t="s">
        <v>1416</v>
      </c>
      <c r="E2735" s="18">
        <v>0</v>
      </c>
      <c r="F2735" s="3" t="s">
        <v>88</v>
      </c>
    </row>
    <row r="2736" spans="2:6">
      <c r="C2736" s="4">
        <v>13</v>
      </c>
      <c r="D2736" s="16" t="s">
        <v>1417</v>
      </c>
      <c r="E2736" s="18">
        <v>0</v>
      </c>
      <c r="F2736" s="3" t="s">
        <v>88</v>
      </c>
    </row>
    <row r="2737" spans="2:6">
      <c r="C2737" s="4">
        <v>14</v>
      </c>
      <c r="D2737" s="16" t="s">
        <v>1418</v>
      </c>
      <c r="E2737" s="18">
        <v>0</v>
      </c>
      <c r="F2737" s="3" t="s">
        <v>88</v>
      </c>
    </row>
    <row r="2738" spans="2:6">
      <c r="C2738" s="4">
        <v>15</v>
      </c>
      <c r="D2738" s="16" t="s">
        <v>1419</v>
      </c>
      <c r="E2738" s="18">
        <v>0</v>
      </c>
      <c r="F2738" s="3" t="s">
        <v>88</v>
      </c>
    </row>
    <row r="2739" spans="2:6">
      <c r="C2739" s="4">
        <v>16</v>
      </c>
      <c r="D2739" s="16" t="s">
        <v>1420</v>
      </c>
      <c r="E2739" s="18">
        <v>0</v>
      </c>
      <c r="F2739" s="3" t="s">
        <v>88</v>
      </c>
    </row>
    <row r="2740" spans="2:6">
      <c r="C2740" s="4">
        <v>17</v>
      </c>
      <c r="D2740" s="16" t="s">
        <v>1421</v>
      </c>
      <c r="E2740" s="18">
        <v>1</v>
      </c>
      <c r="F2740" s="1">
        <v>0.1</v>
      </c>
    </row>
    <row r="2741" spans="2:6">
      <c r="C2741" s="4">
        <v>18</v>
      </c>
      <c r="D2741" s="16" t="s">
        <v>1422</v>
      </c>
      <c r="E2741" s="18">
        <v>0</v>
      </c>
      <c r="F2741" s="3" t="s">
        <v>88</v>
      </c>
    </row>
    <row r="2742" spans="2:6">
      <c r="C2742" s="4">
        <v>19</v>
      </c>
      <c r="D2742" s="16" t="s">
        <v>94</v>
      </c>
      <c r="E2742" s="18">
        <v>4</v>
      </c>
      <c r="F2742" s="1">
        <v>0.3</v>
      </c>
    </row>
    <row r="2743" spans="2:6">
      <c r="C2743" s="4">
        <v>20</v>
      </c>
      <c r="D2743" s="16" t="s">
        <v>1423</v>
      </c>
      <c r="E2743" s="18">
        <v>0</v>
      </c>
      <c r="F2743" s="3" t="s">
        <v>88</v>
      </c>
    </row>
    <row r="2744" spans="2:6">
      <c r="C2744" s="4">
        <v>21</v>
      </c>
      <c r="D2744" s="16" t="s">
        <v>95</v>
      </c>
      <c r="E2744" s="18">
        <v>59</v>
      </c>
      <c r="F2744" s="1">
        <v>3.9</v>
      </c>
    </row>
    <row r="2745" spans="2:6">
      <c r="C2745" s="7"/>
      <c r="D2745" s="13" t="s">
        <v>247</v>
      </c>
      <c r="E2745" s="20">
        <v>4240</v>
      </c>
      <c r="F2745" s="21">
        <v>283.60000000000002</v>
      </c>
    </row>
    <row r="2746" spans="2:6">
      <c r="C2746" s="6"/>
      <c r="D2746" s="15" t="s">
        <v>19</v>
      </c>
      <c r="E2746" s="14"/>
      <c r="F2746" s="8"/>
    </row>
    <row r="2748" spans="2:6">
      <c r="B2748" s="19" t="str">
        <f xml:space="preserve"> HYPERLINK("#'目次'!B96", "[91]")</f>
        <v>[91]</v>
      </c>
      <c r="C2748" s="2" t="s">
        <v>1461</v>
      </c>
    </row>
    <row r="2749" spans="2:6">
      <c r="B2749" s="2"/>
      <c r="C2749" s="2"/>
    </row>
    <row r="2750" spans="2:6">
      <c r="B2750" s="2"/>
      <c r="C2750" s="2"/>
    </row>
    <row r="2751" spans="2:6">
      <c r="E2751" s="11" t="s">
        <v>2</v>
      </c>
      <c r="F2751" s="10" t="s">
        <v>3</v>
      </c>
    </row>
    <row r="2752" spans="2:6">
      <c r="C2752" s="17"/>
      <c r="D2752" s="5" t="s">
        <v>10</v>
      </c>
      <c r="E2752" s="9">
        <v>1495</v>
      </c>
      <c r="F2752" s="12">
        <v>100</v>
      </c>
    </row>
    <row r="2753" spans="2:6">
      <c r="C2753" s="4">
        <v>1</v>
      </c>
      <c r="D2753" s="16" t="s">
        <v>1462</v>
      </c>
      <c r="E2753" s="18">
        <v>1228</v>
      </c>
      <c r="F2753" s="1">
        <v>82.1</v>
      </c>
    </row>
    <row r="2754" spans="2:6">
      <c r="C2754" s="4">
        <v>2</v>
      </c>
      <c r="D2754" s="16" t="s">
        <v>1463</v>
      </c>
      <c r="E2754" s="18">
        <v>217</v>
      </c>
      <c r="F2754" s="1">
        <v>14.5</v>
      </c>
    </row>
    <row r="2755" spans="2:6">
      <c r="C2755" s="4">
        <v>3</v>
      </c>
      <c r="D2755" s="16" t="s">
        <v>94</v>
      </c>
      <c r="E2755" s="18">
        <v>50</v>
      </c>
      <c r="F2755" s="1">
        <v>3.3</v>
      </c>
    </row>
    <row r="2756" spans="2:6">
      <c r="C2756" s="7">
        <v>4</v>
      </c>
      <c r="D2756" s="13" t="s">
        <v>95</v>
      </c>
      <c r="E2756" s="20">
        <v>0</v>
      </c>
      <c r="F2756" s="26" t="s">
        <v>88</v>
      </c>
    </row>
    <row r="2757" spans="2:6">
      <c r="C2757" s="6"/>
      <c r="D2757" s="15" t="s">
        <v>19</v>
      </c>
      <c r="E2757" s="14"/>
      <c r="F2757" s="8"/>
    </row>
    <row r="2759" spans="2:6">
      <c r="B2759" s="19" t="str">
        <f xml:space="preserve"> HYPERLINK("#'目次'!B97", "[92]")</f>
        <v>[92]</v>
      </c>
      <c r="C2759" s="2" t="s">
        <v>1465</v>
      </c>
    </row>
    <row r="2760" spans="2:6">
      <c r="B2760" s="2"/>
      <c r="C2760" s="2"/>
    </row>
    <row r="2761" spans="2:6">
      <c r="B2761" s="2"/>
      <c r="C2761" s="2"/>
    </row>
    <row r="2762" spans="2:6">
      <c r="E2762" s="11" t="s">
        <v>2</v>
      </c>
      <c r="F2762" s="10" t="s">
        <v>3</v>
      </c>
    </row>
    <row r="2763" spans="2:6">
      <c r="C2763" s="17"/>
      <c r="D2763" s="5" t="s">
        <v>10</v>
      </c>
      <c r="E2763" s="9">
        <v>1495</v>
      </c>
      <c r="F2763" s="12">
        <v>100</v>
      </c>
    </row>
    <row r="2764" spans="2:6">
      <c r="C2764" s="4">
        <v>1</v>
      </c>
      <c r="D2764" s="16" t="s">
        <v>1405</v>
      </c>
      <c r="E2764" s="18">
        <v>1302</v>
      </c>
      <c r="F2764" s="1">
        <v>87.1</v>
      </c>
    </row>
    <row r="2765" spans="2:6">
      <c r="C2765" s="4">
        <v>2</v>
      </c>
      <c r="D2765" s="16" t="s">
        <v>1406</v>
      </c>
      <c r="E2765" s="18">
        <v>1415</v>
      </c>
      <c r="F2765" s="1">
        <v>94.6</v>
      </c>
    </row>
    <row r="2766" spans="2:6">
      <c r="C2766" s="4">
        <v>3</v>
      </c>
      <c r="D2766" s="16" t="s">
        <v>1407</v>
      </c>
      <c r="E2766" s="18">
        <v>128</v>
      </c>
      <c r="F2766" s="1">
        <v>8.6</v>
      </c>
    </row>
    <row r="2767" spans="2:6">
      <c r="C2767" s="4">
        <v>4</v>
      </c>
      <c r="D2767" s="16" t="s">
        <v>1408</v>
      </c>
      <c r="E2767" s="18">
        <v>198</v>
      </c>
      <c r="F2767" s="1">
        <v>13.2</v>
      </c>
    </row>
    <row r="2768" spans="2:6">
      <c r="C2768" s="4">
        <v>5</v>
      </c>
      <c r="D2768" s="16" t="s">
        <v>1409</v>
      </c>
      <c r="E2768" s="18">
        <v>3</v>
      </c>
      <c r="F2768" s="1">
        <v>0.2</v>
      </c>
    </row>
    <row r="2769" spans="3:6">
      <c r="C2769" s="4">
        <v>6</v>
      </c>
      <c r="D2769" s="16" t="s">
        <v>1410</v>
      </c>
      <c r="E2769" s="18">
        <v>4</v>
      </c>
      <c r="F2769" s="1">
        <v>0.3</v>
      </c>
    </row>
    <row r="2770" spans="3:6">
      <c r="C2770" s="4">
        <v>7</v>
      </c>
      <c r="D2770" s="16" t="s">
        <v>1411</v>
      </c>
      <c r="E2770" s="18">
        <v>0</v>
      </c>
      <c r="F2770" s="3" t="s">
        <v>88</v>
      </c>
    </row>
    <row r="2771" spans="3:6">
      <c r="C2771" s="4">
        <v>8</v>
      </c>
      <c r="D2771" s="16" t="s">
        <v>1412</v>
      </c>
      <c r="E2771" s="18">
        <v>4</v>
      </c>
      <c r="F2771" s="1">
        <v>0.3</v>
      </c>
    </row>
    <row r="2772" spans="3:6">
      <c r="C2772" s="4">
        <v>9</v>
      </c>
      <c r="D2772" s="16" t="s">
        <v>1466</v>
      </c>
      <c r="E2772" s="18">
        <v>350</v>
      </c>
      <c r="F2772" s="1">
        <v>23.4</v>
      </c>
    </row>
    <row r="2773" spans="3:6">
      <c r="C2773" s="4">
        <v>10</v>
      </c>
      <c r="D2773" s="16" t="s">
        <v>1467</v>
      </c>
      <c r="E2773" s="18">
        <v>338</v>
      </c>
      <c r="F2773" s="1">
        <v>22.6</v>
      </c>
    </row>
    <row r="2774" spans="3:6">
      <c r="C2774" s="4">
        <v>11</v>
      </c>
      <c r="D2774" s="16" t="s">
        <v>1468</v>
      </c>
      <c r="E2774" s="18">
        <v>462</v>
      </c>
      <c r="F2774" s="1">
        <v>30.9</v>
      </c>
    </row>
    <row r="2775" spans="3:6">
      <c r="C2775" s="4">
        <v>12</v>
      </c>
      <c r="D2775" s="16" t="s">
        <v>1469</v>
      </c>
      <c r="E2775" s="18">
        <v>436</v>
      </c>
      <c r="F2775" s="1">
        <v>29.2</v>
      </c>
    </row>
    <row r="2776" spans="3:6">
      <c r="C2776" s="4">
        <v>13</v>
      </c>
      <c r="D2776" s="16" t="s">
        <v>1470</v>
      </c>
      <c r="E2776" s="18">
        <v>4</v>
      </c>
      <c r="F2776" s="1">
        <v>0.3</v>
      </c>
    </row>
    <row r="2777" spans="3:6">
      <c r="C2777" s="4">
        <v>14</v>
      </c>
      <c r="D2777" s="16" t="s">
        <v>1414</v>
      </c>
      <c r="E2777" s="18">
        <v>0</v>
      </c>
      <c r="F2777" s="3" t="s">
        <v>88</v>
      </c>
    </row>
    <row r="2778" spans="3:6">
      <c r="C2778" s="4">
        <v>15</v>
      </c>
      <c r="D2778" s="16" t="s">
        <v>1415</v>
      </c>
      <c r="E2778" s="18">
        <v>0</v>
      </c>
      <c r="F2778" s="3" t="s">
        <v>88</v>
      </c>
    </row>
    <row r="2779" spans="3:6">
      <c r="C2779" s="4">
        <v>16</v>
      </c>
      <c r="D2779" s="16" t="s">
        <v>1416</v>
      </c>
      <c r="E2779" s="18">
        <v>0</v>
      </c>
      <c r="F2779" s="3" t="s">
        <v>88</v>
      </c>
    </row>
    <row r="2780" spans="3:6">
      <c r="C2780" s="4">
        <v>17</v>
      </c>
      <c r="D2780" s="16" t="s">
        <v>1417</v>
      </c>
      <c r="E2780" s="18">
        <v>0</v>
      </c>
      <c r="F2780" s="3" t="s">
        <v>88</v>
      </c>
    </row>
    <row r="2781" spans="3:6">
      <c r="C2781" s="4">
        <v>18</v>
      </c>
      <c r="D2781" s="16" t="s">
        <v>1418</v>
      </c>
      <c r="E2781" s="18">
        <v>0</v>
      </c>
      <c r="F2781" s="3" t="s">
        <v>88</v>
      </c>
    </row>
    <row r="2782" spans="3:6">
      <c r="C2782" s="4">
        <v>19</v>
      </c>
      <c r="D2782" s="16" t="s">
        <v>1419</v>
      </c>
      <c r="E2782" s="18">
        <v>0</v>
      </c>
      <c r="F2782" s="3" t="s">
        <v>88</v>
      </c>
    </row>
    <row r="2783" spans="3:6">
      <c r="C2783" s="4">
        <v>20</v>
      </c>
      <c r="D2783" s="16" t="s">
        <v>1420</v>
      </c>
      <c r="E2783" s="18">
        <v>0</v>
      </c>
      <c r="F2783" s="3" t="s">
        <v>88</v>
      </c>
    </row>
    <row r="2784" spans="3:6">
      <c r="C2784" s="4">
        <v>21</v>
      </c>
      <c r="D2784" s="16" t="s">
        <v>1421</v>
      </c>
      <c r="E2784" s="18">
        <v>1</v>
      </c>
      <c r="F2784" s="1">
        <v>0.1</v>
      </c>
    </row>
    <row r="2785" spans="2:6">
      <c r="C2785" s="4">
        <v>22</v>
      </c>
      <c r="D2785" s="16" t="s">
        <v>1422</v>
      </c>
      <c r="E2785" s="18">
        <v>0</v>
      </c>
      <c r="F2785" s="3" t="s">
        <v>88</v>
      </c>
    </row>
    <row r="2786" spans="2:6">
      <c r="C2786" s="4">
        <v>23</v>
      </c>
      <c r="D2786" s="16" t="s">
        <v>94</v>
      </c>
      <c r="E2786" s="18">
        <v>4</v>
      </c>
      <c r="F2786" s="1">
        <v>0.3</v>
      </c>
    </row>
    <row r="2787" spans="2:6">
      <c r="C2787" s="4">
        <v>24</v>
      </c>
      <c r="D2787" s="16" t="s">
        <v>1423</v>
      </c>
      <c r="E2787" s="18">
        <v>0</v>
      </c>
      <c r="F2787" s="3" t="s">
        <v>88</v>
      </c>
    </row>
    <row r="2788" spans="2:6">
      <c r="C2788" s="4">
        <v>25</v>
      </c>
      <c r="D2788" s="16" t="s">
        <v>95</v>
      </c>
      <c r="E2788" s="18">
        <v>59</v>
      </c>
      <c r="F2788" s="1">
        <v>3.9</v>
      </c>
    </row>
    <row r="2789" spans="2:6">
      <c r="C2789" s="7"/>
      <c r="D2789" s="13" t="s">
        <v>247</v>
      </c>
      <c r="E2789" s="20">
        <v>4649</v>
      </c>
      <c r="F2789" s="21">
        <v>311</v>
      </c>
    </row>
    <row r="2790" spans="2:6">
      <c r="C2790" s="6"/>
      <c r="D2790" s="15" t="s">
        <v>19</v>
      </c>
      <c r="E2790" s="14"/>
      <c r="F2790" s="8"/>
    </row>
    <row r="2792" spans="2:6">
      <c r="B2792" s="19" t="str">
        <f xml:space="preserve"> HYPERLINK("#'目次'!B98", "[93]")</f>
        <v>[93]</v>
      </c>
      <c r="C2792" s="2" t="s">
        <v>1472</v>
      </c>
    </row>
    <row r="2793" spans="2:6">
      <c r="B2793" s="2" t="s">
        <v>7</v>
      </c>
      <c r="C2793" s="2" t="s">
        <v>1473</v>
      </c>
    </row>
    <row r="2794" spans="2:6">
      <c r="B2794" s="2"/>
      <c r="C2794" s="2"/>
    </row>
    <row r="2795" spans="2:6">
      <c r="E2795" s="11" t="s">
        <v>2</v>
      </c>
      <c r="F2795" s="10" t="s">
        <v>3</v>
      </c>
    </row>
    <row r="2796" spans="2:6">
      <c r="C2796" s="17"/>
      <c r="D2796" s="5" t="s">
        <v>10</v>
      </c>
      <c r="E2796" s="9">
        <v>1181</v>
      </c>
      <c r="F2796" s="12">
        <v>100</v>
      </c>
    </row>
    <row r="2797" spans="2:6">
      <c r="C2797" s="4">
        <v>1</v>
      </c>
      <c r="D2797" s="16" t="s">
        <v>1466</v>
      </c>
      <c r="E2797" s="18">
        <v>350</v>
      </c>
      <c r="F2797" s="1">
        <v>29.6</v>
      </c>
    </row>
    <row r="2798" spans="2:6">
      <c r="C2798" s="4">
        <v>2</v>
      </c>
      <c r="D2798" s="16" t="s">
        <v>1467</v>
      </c>
      <c r="E2798" s="18">
        <v>338</v>
      </c>
      <c r="F2798" s="1">
        <v>28.6</v>
      </c>
    </row>
    <row r="2799" spans="2:6">
      <c r="C2799" s="4">
        <v>3</v>
      </c>
      <c r="D2799" s="16" t="s">
        <v>1468</v>
      </c>
      <c r="E2799" s="18">
        <v>462</v>
      </c>
      <c r="F2799" s="1">
        <v>39.1</v>
      </c>
    </row>
    <row r="2800" spans="2:6">
      <c r="C2800" s="4">
        <v>4</v>
      </c>
      <c r="D2800" s="16" t="s">
        <v>1469</v>
      </c>
      <c r="E2800" s="18">
        <v>436</v>
      </c>
      <c r="F2800" s="1">
        <v>36.9</v>
      </c>
    </row>
    <row r="2801" spans="2:6">
      <c r="C2801" s="7">
        <v>5</v>
      </c>
      <c r="D2801" s="13" t="s">
        <v>95</v>
      </c>
      <c r="E2801" s="20">
        <v>4</v>
      </c>
      <c r="F2801" s="21">
        <v>0.3</v>
      </c>
    </row>
    <row r="2802" spans="2:6">
      <c r="C2802" s="6"/>
      <c r="D2802" s="15" t="s">
        <v>19</v>
      </c>
      <c r="E2802" s="14"/>
      <c r="F2802" s="8"/>
    </row>
    <row r="2804" spans="2:6">
      <c r="B2804" s="19" t="str">
        <f xml:space="preserve"> HYPERLINK("#'目次'!B99", "[94]")</f>
        <v>[94]</v>
      </c>
      <c r="C2804" s="2" t="s">
        <v>1475</v>
      </c>
    </row>
    <row r="2805" spans="2:6">
      <c r="B2805" s="2" t="s">
        <v>7</v>
      </c>
      <c r="C2805" s="2" t="s">
        <v>1476</v>
      </c>
    </row>
    <row r="2806" spans="2:6">
      <c r="B2806" s="2"/>
      <c r="C2806" s="2"/>
    </row>
    <row r="2807" spans="2:6">
      <c r="E2807" s="11" t="s">
        <v>2</v>
      </c>
      <c r="F2807" s="10" t="s">
        <v>3</v>
      </c>
    </row>
    <row r="2808" spans="2:6">
      <c r="C2808" s="17"/>
      <c r="D2808" s="5" t="s">
        <v>10</v>
      </c>
      <c r="E2808" s="9">
        <v>350</v>
      </c>
      <c r="F2808" s="12">
        <v>100</v>
      </c>
    </row>
    <row r="2809" spans="2:6">
      <c r="C2809" s="4">
        <v>1</v>
      </c>
      <c r="D2809" s="16" t="s">
        <v>1446</v>
      </c>
      <c r="E2809" s="18">
        <v>318</v>
      </c>
      <c r="F2809" s="1">
        <v>90.9</v>
      </c>
    </row>
    <row r="2810" spans="2:6">
      <c r="C2810" s="4">
        <v>2</v>
      </c>
      <c r="D2810" s="16" t="s">
        <v>1447</v>
      </c>
      <c r="E2810" s="18">
        <v>29</v>
      </c>
      <c r="F2810" s="1">
        <v>8.3000000000000007</v>
      </c>
    </row>
    <row r="2811" spans="2:6">
      <c r="C2811" s="4">
        <v>3</v>
      </c>
      <c r="D2811" s="16" t="s">
        <v>1448</v>
      </c>
      <c r="E2811" s="18">
        <v>3</v>
      </c>
      <c r="F2811" s="1">
        <v>0.9</v>
      </c>
    </row>
    <row r="2812" spans="2:6">
      <c r="C2812" s="4">
        <v>4</v>
      </c>
      <c r="D2812" s="16" t="s">
        <v>1449</v>
      </c>
      <c r="E2812" s="18">
        <v>0</v>
      </c>
      <c r="F2812" s="3" t="s">
        <v>88</v>
      </c>
    </row>
    <row r="2813" spans="2:6">
      <c r="C2813" s="4">
        <v>5</v>
      </c>
      <c r="D2813" s="16" t="s">
        <v>1477</v>
      </c>
      <c r="E2813" s="18">
        <v>0</v>
      </c>
      <c r="F2813" s="3" t="s">
        <v>88</v>
      </c>
    </row>
    <row r="2814" spans="2:6">
      <c r="C2814" s="4">
        <v>6</v>
      </c>
      <c r="D2814" s="16" t="s">
        <v>95</v>
      </c>
      <c r="E2814" s="18">
        <v>0</v>
      </c>
      <c r="F2814" s="3" t="s">
        <v>88</v>
      </c>
    </row>
    <row r="2815" spans="2:6">
      <c r="C2815" s="4"/>
      <c r="D2815" s="16" t="s">
        <v>1457</v>
      </c>
      <c r="E2815" s="25" t="s">
        <v>88</v>
      </c>
      <c r="F2815" s="22">
        <v>1.1000000000000001</v>
      </c>
    </row>
    <row r="2816" spans="2:6">
      <c r="C2816" s="7"/>
      <c r="D2816" s="13" t="s">
        <v>260</v>
      </c>
      <c r="E2816" s="23" t="s">
        <v>88</v>
      </c>
      <c r="F2816" s="24">
        <v>0.3</v>
      </c>
    </row>
    <row r="2817" spans="2:6">
      <c r="C2817" s="6"/>
      <c r="D2817" s="15" t="s">
        <v>19</v>
      </c>
      <c r="E2817" s="14"/>
      <c r="F2817" s="8"/>
    </row>
    <row r="2819" spans="2:6">
      <c r="B2819" s="19" t="str">
        <f xml:space="preserve"> HYPERLINK("#'目次'!B100", "[95]")</f>
        <v>[95]</v>
      </c>
      <c r="C2819" s="2" t="s">
        <v>1479</v>
      </c>
    </row>
    <row r="2820" spans="2:6">
      <c r="B2820" s="2" t="s">
        <v>7</v>
      </c>
      <c r="C2820" s="2" t="s">
        <v>1480</v>
      </c>
    </row>
    <row r="2821" spans="2:6">
      <c r="B2821" s="2"/>
      <c r="C2821" s="2"/>
    </row>
    <row r="2822" spans="2:6">
      <c r="E2822" s="11" t="s">
        <v>2</v>
      </c>
      <c r="F2822" s="10" t="s">
        <v>3</v>
      </c>
    </row>
    <row r="2823" spans="2:6">
      <c r="C2823" s="17"/>
      <c r="D2823" s="5" t="s">
        <v>10</v>
      </c>
      <c r="E2823" s="9">
        <v>338</v>
      </c>
      <c r="F2823" s="12">
        <v>100</v>
      </c>
    </row>
    <row r="2824" spans="2:6">
      <c r="C2824" s="4">
        <v>1</v>
      </c>
      <c r="D2824" s="16" t="s">
        <v>1446</v>
      </c>
      <c r="E2824" s="18">
        <v>301</v>
      </c>
      <c r="F2824" s="1">
        <v>89.1</v>
      </c>
    </row>
    <row r="2825" spans="2:6">
      <c r="C2825" s="4">
        <v>2</v>
      </c>
      <c r="D2825" s="16" t="s">
        <v>1447</v>
      </c>
      <c r="E2825" s="18">
        <v>31</v>
      </c>
      <c r="F2825" s="1">
        <v>9.1999999999999993</v>
      </c>
    </row>
    <row r="2826" spans="2:6">
      <c r="C2826" s="4">
        <v>3</v>
      </c>
      <c r="D2826" s="16" t="s">
        <v>1448</v>
      </c>
      <c r="E2826" s="18">
        <v>4</v>
      </c>
      <c r="F2826" s="1">
        <v>1.2</v>
      </c>
    </row>
    <row r="2827" spans="2:6">
      <c r="C2827" s="4">
        <v>4</v>
      </c>
      <c r="D2827" s="16" t="s">
        <v>1449</v>
      </c>
      <c r="E2827" s="18">
        <v>1</v>
      </c>
      <c r="F2827" s="1">
        <v>0.3</v>
      </c>
    </row>
    <row r="2828" spans="2:6">
      <c r="C2828" s="4">
        <v>5</v>
      </c>
      <c r="D2828" s="16" t="s">
        <v>1477</v>
      </c>
      <c r="E2828" s="18">
        <v>0</v>
      </c>
      <c r="F2828" s="3" t="s">
        <v>88</v>
      </c>
    </row>
    <row r="2829" spans="2:6">
      <c r="C2829" s="4">
        <v>6</v>
      </c>
      <c r="D2829" s="16" t="s">
        <v>95</v>
      </c>
      <c r="E2829" s="18">
        <v>1</v>
      </c>
      <c r="F2829" s="1">
        <v>0.3</v>
      </c>
    </row>
    <row r="2830" spans="2:6">
      <c r="C2830" s="4"/>
      <c r="D2830" s="16" t="s">
        <v>1457</v>
      </c>
      <c r="E2830" s="25" t="s">
        <v>88</v>
      </c>
      <c r="F2830" s="22">
        <v>1.1000000000000001</v>
      </c>
    </row>
    <row r="2831" spans="2:6">
      <c r="C2831" s="7"/>
      <c r="D2831" s="13" t="s">
        <v>260</v>
      </c>
      <c r="E2831" s="23" t="s">
        <v>88</v>
      </c>
      <c r="F2831" s="24">
        <v>0.4</v>
      </c>
    </row>
    <row r="2832" spans="2:6">
      <c r="C2832" s="6"/>
      <c r="D2832" s="15" t="s">
        <v>19</v>
      </c>
      <c r="E2832" s="14"/>
      <c r="F2832" s="8"/>
    </row>
    <row r="2834" spans="2:6">
      <c r="B2834" s="19" t="str">
        <f xml:space="preserve"> HYPERLINK("#'目次'!B101", "[96]")</f>
        <v>[96]</v>
      </c>
      <c r="C2834" s="2" t="s">
        <v>1482</v>
      </c>
    </row>
    <row r="2835" spans="2:6">
      <c r="B2835" s="2" t="s">
        <v>7</v>
      </c>
      <c r="C2835" s="2" t="s">
        <v>1483</v>
      </c>
    </row>
    <row r="2836" spans="2:6">
      <c r="B2836" s="2"/>
      <c r="C2836" s="2"/>
    </row>
    <row r="2837" spans="2:6">
      <c r="E2837" s="11" t="s">
        <v>2</v>
      </c>
      <c r="F2837" s="10" t="s">
        <v>3</v>
      </c>
    </row>
    <row r="2838" spans="2:6">
      <c r="C2838" s="17"/>
      <c r="D2838" s="5" t="s">
        <v>10</v>
      </c>
      <c r="E2838" s="9">
        <v>462</v>
      </c>
      <c r="F2838" s="12">
        <v>100</v>
      </c>
    </row>
    <row r="2839" spans="2:6">
      <c r="C2839" s="4">
        <v>1</v>
      </c>
      <c r="D2839" s="16" t="s">
        <v>1446</v>
      </c>
      <c r="E2839" s="18">
        <v>387</v>
      </c>
      <c r="F2839" s="1">
        <v>83.8</v>
      </c>
    </row>
    <row r="2840" spans="2:6">
      <c r="C2840" s="4">
        <v>2</v>
      </c>
      <c r="D2840" s="16" t="s">
        <v>1447</v>
      </c>
      <c r="E2840" s="18">
        <v>63</v>
      </c>
      <c r="F2840" s="1">
        <v>13.6</v>
      </c>
    </row>
    <row r="2841" spans="2:6">
      <c r="C2841" s="4">
        <v>3</v>
      </c>
      <c r="D2841" s="16" t="s">
        <v>1448</v>
      </c>
      <c r="E2841" s="18">
        <v>12</v>
      </c>
      <c r="F2841" s="1">
        <v>2.6</v>
      </c>
    </row>
    <row r="2842" spans="2:6">
      <c r="C2842" s="4">
        <v>4</v>
      </c>
      <c r="D2842" s="16" t="s">
        <v>1449</v>
      </c>
      <c r="E2842" s="18">
        <v>0</v>
      </c>
      <c r="F2842" s="3" t="s">
        <v>88</v>
      </c>
    </row>
    <row r="2843" spans="2:6">
      <c r="C2843" s="4">
        <v>5</v>
      </c>
      <c r="D2843" s="16" t="s">
        <v>1477</v>
      </c>
      <c r="E2843" s="18">
        <v>0</v>
      </c>
      <c r="F2843" s="3" t="s">
        <v>88</v>
      </c>
    </row>
    <row r="2844" spans="2:6">
      <c r="C2844" s="4">
        <v>6</v>
      </c>
      <c r="D2844" s="16" t="s">
        <v>95</v>
      </c>
      <c r="E2844" s="18">
        <v>0</v>
      </c>
      <c r="F2844" s="3" t="s">
        <v>88</v>
      </c>
    </row>
    <row r="2845" spans="2:6">
      <c r="C2845" s="4"/>
      <c r="D2845" s="16" t="s">
        <v>1457</v>
      </c>
      <c r="E2845" s="25" t="s">
        <v>88</v>
      </c>
      <c r="F2845" s="22">
        <v>1.2</v>
      </c>
    </row>
    <row r="2846" spans="2:6">
      <c r="C2846" s="7"/>
      <c r="D2846" s="13" t="s">
        <v>260</v>
      </c>
      <c r="E2846" s="23" t="s">
        <v>88</v>
      </c>
      <c r="F2846" s="24">
        <v>0.5</v>
      </c>
    </row>
    <row r="2847" spans="2:6">
      <c r="C2847" s="6"/>
      <c r="D2847" s="15" t="s">
        <v>19</v>
      </c>
      <c r="E2847" s="14"/>
      <c r="F2847" s="8"/>
    </row>
    <row r="2849" spans="2:6">
      <c r="B2849" s="19" t="str">
        <f xml:space="preserve"> HYPERLINK("#'目次'!B102", "[97]")</f>
        <v>[97]</v>
      </c>
      <c r="C2849" s="2" t="s">
        <v>1485</v>
      </c>
    </row>
    <row r="2850" spans="2:6">
      <c r="B2850" s="2" t="s">
        <v>7</v>
      </c>
      <c r="C2850" s="2" t="s">
        <v>1486</v>
      </c>
    </row>
    <row r="2851" spans="2:6">
      <c r="B2851" s="2"/>
      <c r="C2851" s="2"/>
    </row>
    <row r="2852" spans="2:6">
      <c r="E2852" s="11" t="s">
        <v>2</v>
      </c>
      <c r="F2852" s="10" t="s">
        <v>3</v>
      </c>
    </row>
    <row r="2853" spans="2:6">
      <c r="C2853" s="17"/>
      <c r="D2853" s="5" t="s">
        <v>10</v>
      </c>
      <c r="E2853" s="9">
        <v>436</v>
      </c>
      <c r="F2853" s="12">
        <v>100</v>
      </c>
    </row>
    <row r="2854" spans="2:6">
      <c r="C2854" s="4">
        <v>1</v>
      </c>
      <c r="D2854" s="16" t="s">
        <v>1446</v>
      </c>
      <c r="E2854" s="18">
        <v>387</v>
      </c>
      <c r="F2854" s="1">
        <v>88.8</v>
      </c>
    </row>
    <row r="2855" spans="2:6">
      <c r="C2855" s="4">
        <v>2</v>
      </c>
      <c r="D2855" s="16" t="s">
        <v>1447</v>
      </c>
      <c r="E2855" s="18">
        <v>44</v>
      </c>
      <c r="F2855" s="1">
        <v>10.1</v>
      </c>
    </row>
    <row r="2856" spans="2:6">
      <c r="C2856" s="4">
        <v>3</v>
      </c>
      <c r="D2856" s="16" t="s">
        <v>1448</v>
      </c>
      <c r="E2856" s="18">
        <v>4</v>
      </c>
      <c r="F2856" s="1">
        <v>0.9</v>
      </c>
    </row>
    <row r="2857" spans="2:6">
      <c r="C2857" s="4">
        <v>4</v>
      </c>
      <c r="D2857" s="16" t="s">
        <v>1449</v>
      </c>
      <c r="E2857" s="18">
        <v>1</v>
      </c>
      <c r="F2857" s="1">
        <v>0.2</v>
      </c>
    </row>
    <row r="2858" spans="2:6">
      <c r="C2858" s="4">
        <v>5</v>
      </c>
      <c r="D2858" s="16" t="s">
        <v>1477</v>
      </c>
      <c r="E2858" s="18">
        <v>0</v>
      </c>
      <c r="F2858" s="3" t="s">
        <v>88</v>
      </c>
    </row>
    <row r="2859" spans="2:6">
      <c r="C2859" s="4">
        <v>6</v>
      </c>
      <c r="D2859" s="16" t="s">
        <v>95</v>
      </c>
      <c r="E2859" s="18">
        <v>0</v>
      </c>
      <c r="F2859" s="3" t="s">
        <v>88</v>
      </c>
    </row>
    <row r="2860" spans="2:6">
      <c r="C2860" s="4"/>
      <c r="D2860" s="16" t="s">
        <v>1457</v>
      </c>
      <c r="E2860" s="25" t="s">
        <v>88</v>
      </c>
      <c r="F2860" s="22">
        <v>1.1000000000000001</v>
      </c>
    </row>
    <row r="2861" spans="2:6">
      <c r="C2861" s="7"/>
      <c r="D2861" s="13" t="s">
        <v>260</v>
      </c>
      <c r="E2861" s="23" t="s">
        <v>88</v>
      </c>
      <c r="F2861" s="24">
        <v>0.4</v>
      </c>
    </row>
    <row r="2862" spans="2:6">
      <c r="C2862" s="6"/>
      <c r="D2862" s="15" t="s">
        <v>19</v>
      </c>
      <c r="E2862" s="14"/>
      <c r="F2862" s="8"/>
    </row>
    <row r="2864" spans="2:6">
      <c r="B2864" s="19" t="str">
        <f xml:space="preserve"> HYPERLINK("#'目次'!B103", "[98]")</f>
        <v>[98]</v>
      </c>
      <c r="C2864" s="2" t="s">
        <v>1488</v>
      </c>
    </row>
    <row r="2865" spans="2:6">
      <c r="B2865" s="2" t="s">
        <v>7</v>
      </c>
      <c r="C2865" s="2" t="s">
        <v>1489</v>
      </c>
    </row>
    <row r="2866" spans="2:6">
      <c r="B2866" s="2"/>
      <c r="C2866" s="2"/>
    </row>
    <row r="2867" spans="2:6">
      <c r="E2867" s="11" t="s">
        <v>2</v>
      </c>
      <c r="F2867" s="10" t="s">
        <v>3</v>
      </c>
    </row>
    <row r="2868" spans="2:6">
      <c r="C2868" s="17"/>
      <c r="D2868" s="5" t="s">
        <v>10</v>
      </c>
      <c r="E2868" s="9">
        <v>1302</v>
      </c>
      <c r="F2868" s="12">
        <v>100</v>
      </c>
    </row>
    <row r="2869" spans="2:6">
      <c r="C2869" s="4">
        <v>1</v>
      </c>
      <c r="D2869" s="16" t="s">
        <v>1490</v>
      </c>
      <c r="E2869" s="18">
        <v>174</v>
      </c>
      <c r="F2869" s="1">
        <v>13.4</v>
      </c>
    </row>
    <row r="2870" spans="2:6">
      <c r="C2870" s="4">
        <v>2</v>
      </c>
      <c r="D2870" s="16" t="s">
        <v>1491</v>
      </c>
      <c r="E2870" s="18">
        <v>323</v>
      </c>
      <c r="F2870" s="1">
        <v>24.8</v>
      </c>
    </row>
    <row r="2871" spans="2:6">
      <c r="C2871" s="4">
        <v>3</v>
      </c>
      <c r="D2871" s="16" t="s">
        <v>1492</v>
      </c>
      <c r="E2871" s="18">
        <v>409</v>
      </c>
      <c r="F2871" s="1">
        <v>31.4</v>
      </c>
    </row>
    <row r="2872" spans="2:6">
      <c r="C2872" s="4">
        <v>4</v>
      </c>
      <c r="D2872" s="16" t="s">
        <v>1493</v>
      </c>
      <c r="E2872" s="18">
        <v>382</v>
      </c>
      <c r="F2872" s="1">
        <v>29.3</v>
      </c>
    </row>
    <row r="2873" spans="2:6">
      <c r="C2873" s="4">
        <v>5</v>
      </c>
      <c r="D2873" s="16" t="s">
        <v>95</v>
      </c>
      <c r="E2873" s="18">
        <v>14</v>
      </c>
      <c r="F2873" s="1">
        <v>1.1000000000000001</v>
      </c>
    </row>
    <row r="2874" spans="2:6">
      <c r="C2874" s="4"/>
      <c r="D2874" s="16" t="s">
        <v>1494</v>
      </c>
      <c r="E2874" s="18">
        <v>497</v>
      </c>
      <c r="F2874" s="1">
        <v>38.200000000000003</v>
      </c>
    </row>
    <row r="2875" spans="2:6">
      <c r="C2875" s="7"/>
      <c r="D2875" s="13" t="s">
        <v>1495</v>
      </c>
      <c r="E2875" s="20">
        <v>791</v>
      </c>
      <c r="F2875" s="21">
        <v>60.8</v>
      </c>
    </row>
    <row r="2876" spans="2:6">
      <c r="C2876" s="6"/>
      <c r="D2876" s="15" t="s">
        <v>19</v>
      </c>
      <c r="E2876" s="14"/>
      <c r="F2876" s="8"/>
    </row>
    <row r="2878" spans="2:6">
      <c r="B2878" s="19" t="str">
        <f xml:space="preserve"> HYPERLINK("#'目次'!B104", "[99]")</f>
        <v>[99]</v>
      </c>
      <c r="C2878" s="2" t="s">
        <v>1497</v>
      </c>
    </row>
    <row r="2879" spans="2:6">
      <c r="B2879" s="2" t="s">
        <v>7</v>
      </c>
      <c r="C2879" s="2" t="s">
        <v>1498</v>
      </c>
    </row>
    <row r="2880" spans="2:6">
      <c r="B2880" s="2"/>
      <c r="C2880" s="2"/>
    </row>
    <row r="2881" spans="2:6">
      <c r="E2881" s="11" t="s">
        <v>2</v>
      </c>
      <c r="F2881" s="10" t="s">
        <v>3</v>
      </c>
    </row>
    <row r="2882" spans="2:6">
      <c r="C2882" s="17"/>
      <c r="D2882" s="5" t="s">
        <v>10</v>
      </c>
      <c r="E2882" s="9">
        <v>1415</v>
      </c>
      <c r="F2882" s="12">
        <v>100</v>
      </c>
    </row>
    <row r="2883" spans="2:6">
      <c r="C2883" s="4">
        <v>1</v>
      </c>
      <c r="D2883" s="16" t="s">
        <v>1490</v>
      </c>
      <c r="E2883" s="18">
        <v>72</v>
      </c>
      <c r="F2883" s="1">
        <v>5.0999999999999996</v>
      </c>
    </row>
    <row r="2884" spans="2:6">
      <c r="C2884" s="4">
        <v>2</v>
      </c>
      <c r="D2884" s="16" t="s">
        <v>1491</v>
      </c>
      <c r="E2884" s="18">
        <v>254</v>
      </c>
      <c r="F2884" s="1">
        <v>18</v>
      </c>
    </row>
    <row r="2885" spans="2:6">
      <c r="C2885" s="4">
        <v>3</v>
      </c>
      <c r="D2885" s="16" t="s">
        <v>1492</v>
      </c>
      <c r="E2885" s="18">
        <v>553</v>
      </c>
      <c r="F2885" s="1">
        <v>39.1</v>
      </c>
    </row>
    <row r="2886" spans="2:6">
      <c r="C2886" s="4">
        <v>4</v>
      </c>
      <c r="D2886" s="16" t="s">
        <v>1493</v>
      </c>
      <c r="E2886" s="18">
        <v>520</v>
      </c>
      <c r="F2886" s="1">
        <v>36.700000000000003</v>
      </c>
    </row>
    <row r="2887" spans="2:6">
      <c r="C2887" s="4">
        <v>5</v>
      </c>
      <c r="D2887" s="16" t="s">
        <v>95</v>
      </c>
      <c r="E2887" s="18">
        <v>16</v>
      </c>
      <c r="F2887" s="1">
        <v>1.1000000000000001</v>
      </c>
    </row>
    <row r="2888" spans="2:6">
      <c r="C2888" s="4"/>
      <c r="D2888" s="16" t="s">
        <v>1494</v>
      </c>
      <c r="E2888" s="18">
        <v>326</v>
      </c>
      <c r="F2888" s="1">
        <v>23</v>
      </c>
    </row>
    <row r="2889" spans="2:6">
      <c r="C2889" s="7"/>
      <c r="D2889" s="13" t="s">
        <v>1495</v>
      </c>
      <c r="E2889" s="20">
        <v>1073</v>
      </c>
      <c r="F2889" s="21">
        <v>75.8</v>
      </c>
    </row>
    <row r="2890" spans="2:6">
      <c r="C2890" s="6"/>
      <c r="D2890" s="15" t="s">
        <v>19</v>
      </c>
      <c r="E2890" s="14"/>
      <c r="F2890" s="8"/>
    </row>
    <row r="2892" spans="2:6">
      <c r="B2892" s="19" t="str">
        <f xml:space="preserve"> HYPERLINK("#'目次'!B105", "[100]")</f>
        <v>[100]</v>
      </c>
      <c r="C2892" s="2" t="s">
        <v>1500</v>
      </c>
    </row>
    <row r="2893" spans="2:6">
      <c r="B2893" s="2"/>
      <c r="C2893" s="2"/>
    </row>
    <row r="2894" spans="2:6">
      <c r="B2894" s="2"/>
      <c r="C2894" s="2"/>
    </row>
    <row r="2895" spans="2:6">
      <c r="E2895" s="11" t="s">
        <v>2</v>
      </c>
      <c r="F2895" s="10" t="s">
        <v>3</v>
      </c>
    </row>
    <row r="2896" spans="2:6">
      <c r="C2896" s="17"/>
      <c r="D2896" s="5" t="s">
        <v>10</v>
      </c>
      <c r="E2896" s="9">
        <v>1495</v>
      </c>
      <c r="F2896" s="12">
        <v>100</v>
      </c>
    </row>
    <row r="2897" spans="2:6">
      <c r="C2897" s="4">
        <v>1</v>
      </c>
      <c r="D2897" s="16" t="s">
        <v>1501</v>
      </c>
      <c r="E2897" s="18">
        <v>199</v>
      </c>
      <c r="F2897" s="1">
        <v>13.3</v>
      </c>
    </row>
    <row r="2898" spans="2:6">
      <c r="C2898" s="4">
        <v>2</v>
      </c>
      <c r="D2898" s="16" t="s">
        <v>1502</v>
      </c>
      <c r="E2898" s="18">
        <v>104</v>
      </c>
      <c r="F2898" s="1">
        <v>7</v>
      </c>
    </row>
    <row r="2899" spans="2:6">
      <c r="C2899" s="4">
        <v>3</v>
      </c>
      <c r="D2899" s="16" t="s">
        <v>1503</v>
      </c>
      <c r="E2899" s="18">
        <v>76</v>
      </c>
      <c r="F2899" s="1">
        <v>5.0999999999999996</v>
      </c>
    </row>
    <row r="2900" spans="2:6">
      <c r="C2900" s="4">
        <v>4</v>
      </c>
      <c r="D2900" s="16" t="s">
        <v>1504</v>
      </c>
      <c r="E2900" s="18">
        <v>206</v>
      </c>
      <c r="F2900" s="1">
        <v>13.8</v>
      </c>
    </row>
    <row r="2901" spans="2:6">
      <c r="C2901" s="4">
        <v>5</v>
      </c>
      <c r="D2901" s="16" t="s">
        <v>1505</v>
      </c>
      <c r="E2901" s="18">
        <v>110</v>
      </c>
      <c r="F2901" s="1">
        <v>7.4</v>
      </c>
    </row>
    <row r="2902" spans="2:6">
      <c r="C2902" s="4">
        <v>6</v>
      </c>
      <c r="D2902" s="16" t="s">
        <v>1506</v>
      </c>
      <c r="E2902" s="18">
        <v>44</v>
      </c>
      <c r="F2902" s="1">
        <v>2.9</v>
      </c>
    </row>
    <row r="2903" spans="2:6">
      <c r="C2903" s="4">
        <v>7</v>
      </c>
      <c r="D2903" s="16" t="s">
        <v>1507</v>
      </c>
      <c r="E2903" s="18">
        <v>35</v>
      </c>
      <c r="F2903" s="1">
        <v>2.2999999999999998</v>
      </c>
    </row>
    <row r="2904" spans="2:6">
      <c r="C2904" s="4">
        <v>8</v>
      </c>
      <c r="D2904" s="16" t="s">
        <v>1508</v>
      </c>
      <c r="E2904" s="18">
        <v>558</v>
      </c>
      <c r="F2904" s="1">
        <v>37.299999999999997</v>
      </c>
    </row>
    <row r="2905" spans="2:6">
      <c r="C2905" s="4">
        <v>9</v>
      </c>
      <c r="D2905" s="16" t="s">
        <v>516</v>
      </c>
      <c r="E2905" s="18">
        <v>104</v>
      </c>
      <c r="F2905" s="1">
        <v>7</v>
      </c>
    </row>
    <row r="2906" spans="2:6">
      <c r="C2906" s="7">
        <v>10</v>
      </c>
      <c r="D2906" s="13" t="s">
        <v>95</v>
      </c>
      <c r="E2906" s="20">
        <v>59</v>
      </c>
      <c r="F2906" s="21">
        <v>3.9</v>
      </c>
    </row>
    <row r="2907" spans="2:6">
      <c r="C2907" s="6"/>
      <c r="D2907" s="15" t="s">
        <v>19</v>
      </c>
      <c r="E2907" s="14"/>
      <c r="F2907" s="8"/>
    </row>
    <row r="2909" spans="2:6">
      <c r="B2909" s="19" t="str">
        <f xml:space="preserve"> HYPERLINK("#'目次'!B106", "[101]")</f>
        <v>[101]</v>
      </c>
      <c r="C2909" s="2" t="s">
        <v>1510</v>
      </c>
    </row>
    <row r="2910" spans="2:6">
      <c r="B2910" s="2"/>
      <c r="C2910" s="2"/>
    </row>
    <row r="2911" spans="2:6">
      <c r="B2911" s="2"/>
      <c r="C2911" s="2"/>
    </row>
    <row r="2912" spans="2:6">
      <c r="E2912" s="11" t="s">
        <v>2</v>
      </c>
      <c r="F2912" s="10" t="s">
        <v>3</v>
      </c>
    </row>
    <row r="2913" spans="2:6">
      <c r="C2913" s="17"/>
      <c r="D2913" s="5" t="s">
        <v>10</v>
      </c>
      <c r="E2913" s="9">
        <v>1495</v>
      </c>
      <c r="F2913" s="12">
        <v>100</v>
      </c>
    </row>
    <row r="2914" spans="2:6">
      <c r="C2914" s="4">
        <v>1</v>
      </c>
      <c r="D2914" s="16" t="s">
        <v>1511</v>
      </c>
      <c r="E2914" s="18">
        <v>569</v>
      </c>
      <c r="F2914" s="1">
        <v>38.1</v>
      </c>
    </row>
    <row r="2915" spans="2:6">
      <c r="C2915" s="4">
        <v>2</v>
      </c>
      <c r="D2915" s="16" t="s">
        <v>1512</v>
      </c>
      <c r="E2915" s="18">
        <v>857</v>
      </c>
      <c r="F2915" s="1">
        <v>57.3</v>
      </c>
    </row>
    <row r="2916" spans="2:6">
      <c r="C2916" s="7">
        <v>3</v>
      </c>
      <c r="D2916" s="13" t="s">
        <v>95</v>
      </c>
      <c r="E2916" s="20">
        <v>69</v>
      </c>
      <c r="F2916" s="21">
        <v>4.5999999999999996</v>
      </c>
    </row>
    <row r="2917" spans="2:6">
      <c r="C2917" s="6"/>
      <c r="D2917" s="15" t="s">
        <v>19</v>
      </c>
      <c r="E2917" s="14"/>
      <c r="F2917" s="8"/>
    </row>
    <row r="2919" spans="2:6">
      <c r="B2919" s="19" t="str">
        <f xml:space="preserve"> HYPERLINK("#'目次'!B107", "[102]")</f>
        <v>[102]</v>
      </c>
      <c r="C2919" s="2" t="s">
        <v>1514</v>
      </c>
    </row>
    <row r="2920" spans="2:6">
      <c r="B2920" s="2" t="s">
        <v>7</v>
      </c>
      <c r="C2920" s="2" t="s">
        <v>1515</v>
      </c>
    </row>
    <row r="2921" spans="2:6">
      <c r="B2921" s="2"/>
      <c r="C2921" s="2"/>
    </row>
    <row r="2922" spans="2:6">
      <c r="E2922" s="11" t="s">
        <v>2</v>
      </c>
      <c r="F2922" s="10" t="s">
        <v>3</v>
      </c>
    </row>
    <row r="2923" spans="2:6">
      <c r="C2923" s="17"/>
      <c r="D2923" s="5" t="s">
        <v>10</v>
      </c>
      <c r="E2923" s="9">
        <v>569</v>
      </c>
      <c r="F2923" s="12">
        <v>100</v>
      </c>
    </row>
    <row r="2924" spans="2:6">
      <c r="C2924" s="4">
        <v>1</v>
      </c>
      <c r="D2924" s="16" t="s">
        <v>1516</v>
      </c>
      <c r="E2924" s="18">
        <v>4</v>
      </c>
      <c r="F2924" s="1">
        <v>0.7</v>
      </c>
    </row>
    <row r="2925" spans="2:6">
      <c r="C2925" s="4">
        <v>2</v>
      </c>
      <c r="D2925" s="16" t="s">
        <v>319</v>
      </c>
      <c r="E2925" s="18">
        <v>13</v>
      </c>
      <c r="F2925" s="1">
        <v>2.2999999999999998</v>
      </c>
    </row>
    <row r="2926" spans="2:6">
      <c r="C2926" s="4">
        <v>3</v>
      </c>
      <c r="D2926" s="16" t="s">
        <v>320</v>
      </c>
      <c r="E2926" s="18">
        <v>33</v>
      </c>
      <c r="F2926" s="1">
        <v>5.8</v>
      </c>
    </row>
    <row r="2927" spans="2:6">
      <c r="C2927" s="4">
        <v>4</v>
      </c>
      <c r="D2927" s="16" t="s">
        <v>321</v>
      </c>
      <c r="E2927" s="18">
        <v>146</v>
      </c>
      <c r="F2927" s="1">
        <v>25.7</v>
      </c>
    </row>
    <row r="2928" spans="2:6">
      <c r="C2928" s="4">
        <v>5</v>
      </c>
      <c r="D2928" s="16" t="s">
        <v>322</v>
      </c>
      <c r="E2928" s="18">
        <v>211</v>
      </c>
      <c r="F2928" s="1">
        <v>37.1</v>
      </c>
    </row>
    <row r="2929" spans="2:6">
      <c r="C2929" s="4">
        <v>6</v>
      </c>
      <c r="D2929" s="16" t="s">
        <v>323</v>
      </c>
      <c r="E2929" s="18">
        <v>140</v>
      </c>
      <c r="F2929" s="1">
        <v>24.6</v>
      </c>
    </row>
    <row r="2930" spans="2:6">
      <c r="C2930" s="4">
        <v>7</v>
      </c>
      <c r="D2930" s="16" t="s">
        <v>324</v>
      </c>
      <c r="E2930" s="18">
        <v>7</v>
      </c>
      <c r="F2930" s="1">
        <v>1.2</v>
      </c>
    </row>
    <row r="2931" spans="2:6">
      <c r="C2931" s="4">
        <v>8</v>
      </c>
      <c r="D2931" s="16" t="s">
        <v>95</v>
      </c>
      <c r="E2931" s="18">
        <v>15</v>
      </c>
      <c r="F2931" s="1">
        <v>2.6</v>
      </c>
    </row>
    <row r="2932" spans="2:6">
      <c r="C2932" s="4"/>
      <c r="D2932" s="16" t="s">
        <v>327</v>
      </c>
      <c r="E2932" s="25" t="s">
        <v>88</v>
      </c>
      <c r="F2932" s="22">
        <v>3.8</v>
      </c>
    </row>
    <row r="2933" spans="2:6">
      <c r="C2933" s="7"/>
      <c r="D2933" s="13" t="s">
        <v>260</v>
      </c>
      <c r="E2933" s="23" t="s">
        <v>88</v>
      </c>
      <c r="F2933" s="24">
        <v>1</v>
      </c>
    </row>
    <row r="2934" spans="2:6">
      <c r="C2934" s="6"/>
      <c r="D2934" s="15" t="s">
        <v>19</v>
      </c>
      <c r="E2934" s="14"/>
      <c r="F2934" s="8"/>
    </row>
    <row r="2936" spans="2:6">
      <c r="B2936" s="19" t="str">
        <f xml:space="preserve"> HYPERLINK("#'目次'!B108", "[103]")</f>
        <v>[103]</v>
      </c>
      <c r="C2936" s="2" t="s">
        <v>1518</v>
      </c>
    </row>
    <row r="2937" spans="2:6">
      <c r="B2937" s="2" t="s">
        <v>7</v>
      </c>
      <c r="C2937" s="2" t="s">
        <v>1515</v>
      </c>
    </row>
    <row r="2938" spans="2:6">
      <c r="B2938" s="2"/>
      <c r="C2938" s="2"/>
    </row>
    <row r="2939" spans="2:6">
      <c r="E2939" s="11" t="s">
        <v>2</v>
      </c>
      <c r="F2939" s="10" t="s">
        <v>3</v>
      </c>
    </row>
    <row r="2940" spans="2:6">
      <c r="C2940" s="17"/>
      <c r="D2940" s="5" t="s">
        <v>10</v>
      </c>
      <c r="E2940" s="9">
        <v>569</v>
      </c>
      <c r="F2940" s="12">
        <v>100</v>
      </c>
    </row>
    <row r="2941" spans="2:6">
      <c r="C2941" s="4">
        <v>1</v>
      </c>
      <c r="D2941" s="16" t="s">
        <v>1516</v>
      </c>
      <c r="E2941" s="18">
        <v>61</v>
      </c>
      <c r="F2941" s="1">
        <v>10.7</v>
      </c>
    </row>
    <row r="2942" spans="2:6">
      <c r="C2942" s="4">
        <v>2</v>
      </c>
      <c r="D2942" s="16" t="s">
        <v>319</v>
      </c>
      <c r="E2942" s="18">
        <v>392</v>
      </c>
      <c r="F2942" s="1">
        <v>68.900000000000006</v>
      </c>
    </row>
    <row r="2943" spans="2:6">
      <c r="C2943" s="4">
        <v>3</v>
      </c>
      <c r="D2943" s="16" t="s">
        <v>320</v>
      </c>
      <c r="E2943" s="18">
        <v>93</v>
      </c>
      <c r="F2943" s="1">
        <v>16.3</v>
      </c>
    </row>
    <row r="2944" spans="2:6">
      <c r="C2944" s="4">
        <v>4</v>
      </c>
      <c r="D2944" s="16" t="s">
        <v>95</v>
      </c>
      <c r="E2944" s="18">
        <v>23</v>
      </c>
      <c r="F2944" s="1">
        <v>4</v>
      </c>
    </row>
    <row r="2945" spans="2:6">
      <c r="C2945" s="4"/>
      <c r="D2945" s="16" t="s">
        <v>327</v>
      </c>
      <c r="E2945" s="25" t="s">
        <v>88</v>
      </c>
      <c r="F2945" s="22">
        <v>1.1000000000000001</v>
      </c>
    </row>
    <row r="2946" spans="2:6">
      <c r="C2946" s="7"/>
      <c r="D2946" s="13" t="s">
        <v>260</v>
      </c>
      <c r="E2946" s="23" t="s">
        <v>88</v>
      </c>
      <c r="F2946" s="24">
        <v>0.5</v>
      </c>
    </row>
    <row r="2947" spans="2:6">
      <c r="C2947" s="6"/>
      <c r="D2947" s="15" t="s">
        <v>19</v>
      </c>
      <c r="E2947" s="14"/>
      <c r="F2947" s="8"/>
    </row>
    <row r="2949" spans="2:6">
      <c r="B2949" s="19" t="str">
        <f xml:space="preserve"> HYPERLINK("#'目次'!B109", "[104]")</f>
        <v>[104]</v>
      </c>
      <c r="C2949" s="2" t="s">
        <v>1520</v>
      </c>
    </row>
    <row r="2950" spans="2:6">
      <c r="B2950" s="2" t="s">
        <v>7</v>
      </c>
      <c r="C2950" s="2" t="s">
        <v>1515</v>
      </c>
    </row>
    <row r="2951" spans="2:6">
      <c r="B2951" s="2"/>
      <c r="C2951" s="2"/>
    </row>
    <row r="2952" spans="2:6">
      <c r="E2952" s="11" t="s">
        <v>2</v>
      </c>
      <c r="F2952" s="10" t="s">
        <v>3</v>
      </c>
    </row>
    <row r="2953" spans="2:6">
      <c r="C2953" s="17"/>
      <c r="D2953" s="5" t="s">
        <v>10</v>
      </c>
      <c r="E2953" s="9">
        <v>569</v>
      </c>
      <c r="F2953" s="12">
        <v>100</v>
      </c>
    </row>
    <row r="2954" spans="2:6">
      <c r="C2954" s="4">
        <v>1</v>
      </c>
      <c r="D2954" s="16" t="s">
        <v>559</v>
      </c>
      <c r="E2954" s="18">
        <v>0</v>
      </c>
      <c r="F2954" s="3" t="s">
        <v>88</v>
      </c>
    </row>
    <row r="2955" spans="2:6">
      <c r="C2955" s="4">
        <v>2</v>
      </c>
      <c r="D2955" s="16" t="s">
        <v>560</v>
      </c>
      <c r="E2955" s="18">
        <v>42</v>
      </c>
      <c r="F2955" s="1">
        <v>7.4</v>
      </c>
    </row>
    <row r="2956" spans="2:6">
      <c r="C2956" s="4">
        <v>3</v>
      </c>
      <c r="D2956" s="16" t="s">
        <v>561</v>
      </c>
      <c r="E2956" s="18">
        <v>341</v>
      </c>
      <c r="F2956" s="1">
        <v>59.9</v>
      </c>
    </row>
    <row r="2957" spans="2:6">
      <c r="C2957" s="4">
        <v>4</v>
      </c>
      <c r="D2957" s="16" t="s">
        <v>562</v>
      </c>
      <c r="E2957" s="18">
        <v>143</v>
      </c>
      <c r="F2957" s="1">
        <v>25.1</v>
      </c>
    </row>
    <row r="2958" spans="2:6">
      <c r="C2958" s="4">
        <v>5</v>
      </c>
      <c r="D2958" s="16" t="s">
        <v>563</v>
      </c>
      <c r="E2958" s="18">
        <v>16</v>
      </c>
      <c r="F2958" s="1">
        <v>2.8</v>
      </c>
    </row>
    <row r="2959" spans="2:6">
      <c r="C2959" s="4">
        <v>6</v>
      </c>
      <c r="D2959" s="16" t="s">
        <v>564</v>
      </c>
      <c r="E2959" s="18">
        <v>4</v>
      </c>
      <c r="F2959" s="1">
        <v>0.7</v>
      </c>
    </row>
    <row r="2960" spans="2:6">
      <c r="C2960" s="4">
        <v>7</v>
      </c>
      <c r="D2960" s="16" t="s">
        <v>565</v>
      </c>
      <c r="E2960" s="18">
        <v>1</v>
      </c>
      <c r="F2960" s="1">
        <v>0.2</v>
      </c>
    </row>
    <row r="2961" spans="2:6">
      <c r="C2961" s="4">
        <v>8</v>
      </c>
      <c r="D2961" s="16" t="s">
        <v>566</v>
      </c>
      <c r="E2961" s="18">
        <v>1</v>
      </c>
      <c r="F2961" s="1">
        <v>0.2</v>
      </c>
    </row>
    <row r="2962" spans="2:6">
      <c r="C2962" s="4">
        <v>9</v>
      </c>
      <c r="D2962" s="16" t="s">
        <v>95</v>
      </c>
      <c r="E2962" s="18">
        <v>21</v>
      </c>
      <c r="F2962" s="1">
        <v>3.7</v>
      </c>
    </row>
    <row r="2963" spans="2:6">
      <c r="C2963" s="4"/>
      <c r="D2963" s="16" t="s">
        <v>567</v>
      </c>
      <c r="E2963" s="25" t="s">
        <v>88</v>
      </c>
      <c r="F2963" s="22">
        <v>2.2999999999999998</v>
      </c>
    </row>
    <row r="2964" spans="2:6">
      <c r="C2964" s="7"/>
      <c r="D2964" s="13" t="s">
        <v>260</v>
      </c>
      <c r="E2964" s="23" t="s">
        <v>88</v>
      </c>
      <c r="F2964" s="24">
        <v>1</v>
      </c>
    </row>
    <row r="2965" spans="2:6">
      <c r="C2965" s="6"/>
      <c r="D2965" s="15" t="s">
        <v>19</v>
      </c>
      <c r="E2965" s="14"/>
      <c r="F2965" s="8"/>
    </row>
    <row r="2967" spans="2:6">
      <c r="B2967" s="19" t="str">
        <f xml:space="preserve"> HYPERLINK("#'目次'!B110", "[105]")</f>
        <v>[105]</v>
      </c>
      <c r="C2967" s="2" t="s">
        <v>1522</v>
      </c>
    </row>
    <row r="2968" spans="2:6">
      <c r="B2968" s="2" t="s">
        <v>7</v>
      </c>
      <c r="C2968" s="2" t="s">
        <v>1515</v>
      </c>
    </row>
    <row r="2969" spans="2:6">
      <c r="B2969" s="2"/>
      <c r="C2969" s="2"/>
    </row>
    <row r="2970" spans="2:6">
      <c r="E2970" s="11" t="s">
        <v>2</v>
      </c>
      <c r="F2970" s="10" t="s">
        <v>3</v>
      </c>
    </row>
    <row r="2971" spans="2:6">
      <c r="C2971" s="17"/>
      <c r="D2971" s="5" t="s">
        <v>10</v>
      </c>
      <c r="E2971" s="9">
        <v>569</v>
      </c>
      <c r="F2971" s="12">
        <v>100</v>
      </c>
    </row>
    <row r="2972" spans="2:6">
      <c r="C2972" s="4">
        <v>1</v>
      </c>
      <c r="D2972" s="16" t="s">
        <v>559</v>
      </c>
      <c r="E2972" s="18">
        <v>0</v>
      </c>
      <c r="F2972" s="3" t="s">
        <v>88</v>
      </c>
    </row>
    <row r="2973" spans="2:6">
      <c r="C2973" s="4">
        <v>2</v>
      </c>
      <c r="D2973" s="16" t="s">
        <v>560</v>
      </c>
      <c r="E2973" s="18">
        <v>9</v>
      </c>
      <c r="F2973" s="1">
        <v>1.6</v>
      </c>
    </row>
    <row r="2974" spans="2:6">
      <c r="C2974" s="4">
        <v>3</v>
      </c>
      <c r="D2974" s="16" t="s">
        <v>561</v>
      </c>
      <c r="E2974" s="18">
        <v>70</v>
      </c>
      <c r="F2974" s="1">
        <v>12.3</v>
      </c>
    </row>
    <row r="2975" spans="2:6">
      <c r="C2975" s="4">
        <v>4</v>
      </c>
      <c r="D2975" s="16" t="s">
        <v>562</v>
      </c>
      <c r="E2975" s="18">
        <v>199</v>
      </c>
      <c r="F2975" s="1">
        <v>35</v>
      </c>
    </row>
    <row r="2976" spans="2:6">
      <c r="C2976" s="4">
        <v>5</v>
      </c>
      <c r="D2976" s="16" t="s">
        <v>563</v>
      </c>
      <c r="E2976" s="18">
        <v>116</v>
      </c>
      <c r="F2976" s="1">
        <v>20.399999999999999</v>
      </c>
    </row>
    <row r="2977" spans="2:6">
      <c r="C2977" s="4">
        <v>6</v>
      </c>
      <c r="D2977" s="16" t="s">
        <v>564</v>
      </c>
      <c r="E2977" s="18">
        <v>51</v>
      </c>
      <c r="F2977" s="1">
        <v>9</v>
      </c>
    </row>
    <row r="2978" spans="2:6">
      <c r="C2978" s="4">
        <v>7</v>
      </c>
      <c r="D2978" s="16" t="s">
        <v>565</v>
      </c>
      <c r="E2978" s="18">
        <v>21</v>
      </c>
      <c r="F2978" s="1">
        <v>3.7</v>
      </c>
    </row>
    <row r="2979" spans="2:6">
      <c r="C2979" s="4">
        <v>8</v>
      </c>
      <c r="D2979" s="16" t="s">
        <v>566</v>
      </c>
      <c r="E2979" s="18">
        <v>18</v>
      </c>
      <c r="F2979" s="1">
        <v>3.2</v>
      </c>
    </row>
    <row r="2980" spans="2:6">
      <c r="C2980" s="4">
        <v>9</v>
      </c>
      <c r="D2980" s="16" t="s">
        <v>95</v>
      </c>
      <c r="E2980" s="18">
        <v>85</v>
      </c>
      <c r="F2980" s="1">
        <v>14.9</v>
      </c>
    </row>
    <row r="2981" spans="2:6">
      <c r="C2981" s="4"/>
      <c r="D2981" s="16" t="s">
        <v>567</v>
      </c>
      <c r="E2981" s="25" t="s">
        <v>88</v>
      </c>
      <c r="F2981" s="22">
        <v>3.2</v>
      </c>
    </row>
    <row r="2982" spans="2:6">
      <c r="C2982" s="7"/>
      <c r="D2982" s="13" t="s">
        <v>260</v>
      </c>
      <c r="E2982" s="23" t="s">
        <v>88</v>
      </c>
      <c r="F2982" s="24">
        <v>1.7</v>
      </c>
    </row>
    <row r="2983" spans="2:6">
      <c r="C2983" s="6"/>
      <c r="D2983" s="15" t="s">
        <v>19</v>
      </c>
      <c r="E2983" s="14"/>
      <c r="F2983" s="8"/>
    </row>
    <row r="2985" spans="2:6">
      <c r="B2985" s="19" t="str">
        <f xml:space="preserve"> HYPERLINK("#'目次'!B111", "[106]")</f>
        <v>[106]</v>
      </c>
      <c r="C2985" s="2" t="s">
        <v>1524</v>
      </c>
    </row>
    <row r="2986" spans="2:6">
      <c r="B2986" s="2" t="s">
        <v>7</v>
      </c>
      <c r="C2986" s="2" t="s">
        <v>1515</v>
      </c>
    </row>
    <row r="2987" spans="2:6">
      <c r="B2987" s="2"/>
      <c r="C2987" s="2"/>
    </row>
    <row r="2988" spans="2:6">
      <c r="E2988" s="11" t="s">
        <v>2</v>
      </c>
      <c r="F2988" s="10" t="s">
        <v>3</v>
      </c>
    </row>
    <row r="2989" spans="2:6">
      <c r="C2989" s="17"/>
      <c r="D2989" s="5" t="s">
        <v>10</v>
      </c>
      <c r="E2989" s="9">
        <v>569</v>
      </c>
      <c r="F2989" s="12">
        <v>100</v>
      </c>
    </row>
    <row r="2990" spans="2:6">
      <c r="C2990" s="4">
        <v>1</v>
      </c>
      <c r="D2990" s="16" t="s">
        <v>1525</v>
      </c>
      <c r="E2990" s="18">
        <v>459</v>
      </c>
      <c r="F2990" s="1">
        <v>80.7</v>
      </c>
    </row>
    <row r="2991" spans="2:6">
      <c r="C2991" s="4">
        <v>2</v>
      </c>
      <c r="D2991" s="16" t="s">
        <v>1526</v>
      </c>
      <c r="E2991" s="18">
        <v>109</v>
      </c>
      <c r="F2991" s="1">
        <v>19.2</v>
      </c>
    </row>
    <row r="2992" spans="2:6">
      <c r="C2992" s="4">
        <v>3</v>
      </c>
      <c r="D2992" s="16" t="s">
        <v>1527</v>
      </c>
      <c r="E2992" s="18">
        <v>332</v>
      </c>
      <c r="F2992" s="1">
        <v>58.3</v>
      </c>
    </row>
    <row r="2993" spans="3:6">
      <c r="C2993" s="4">
        <v>4</v>
      </c>
      <c r="D2993" s="16" t="s">
        <v>1528</v>
      </c>
      <c r="E2993" s="18">
        <v>312</v>
      </c>
      <c r="F2993" s="1">
        <v>54.8</v>
      </c>
    </row>
    <row r="2994" spans="3:6">
      <c r="C2994" s="4">
        <v>5</v>
      </c>
      <c r="D2994" s="16" t="s">
        <v>1529</v>
      </c>
      <c r="E2994" s="18">
        <v>390</v>
      </c>
      <c r="F2994" s="1">
        <v>68.5</v>
      </c>
    </row>
    <row r="2995" spans="3:6">
      <c r="C2995" s="4">
        <v>6</v>
      </c>
      <c r="D2995" s="16" t="s">
        <v>1530</v>
      </c>
      <c r="E2995" s="18">
        <v>144</v>
      </c>
      <c r="F2995" s="1">
        <v>25.3</v>
      </c>
    </row>
    <row r="2996" spans="3:6">
      <c r="C2996" s="4">
        <v>7</v>
      </c>
      <c r="D2996" s="16" t="s">
        <v>1531</v>
      </c>
      <c r="E2996" s="18">
        <v>132</v>
      </c>
      <c r="F2996" s="1">
        <v>23.2</v>
      </c>
    </row>
    <row r="2997" spans="3:6">
      <c r="C2997" s="4">
        <v>8</v>
      </c>
      <c r="D2997" s="16" t="s">
        <v>1532</v>
      </c>
      <c r="E2997" s="18">
        <v>211</v>
      </c>
      <c r="F2997" s="1">
        <v>37.1</v>
      </c>
    </row>
    <row r="2998" spans="3:6">
      <c r="C2998" s="4">
        <v>9</v>
      </c>
      <c r="D2998" s="16" t="s">
        <v>1533</v>
      </c>
      <c r="E2998" s="18">
        <v>347</v>
      </c>
      <c r="F2998" s="1">
        <v>61</v>
      </c>
    </row>
    <row r="2999" spans="3:6">
      <c r="C2999" s="4">
        <v>10</v>
      </c>
      <c r="D2999" s="16" t="s">
        <v>1534</v>
      </c>
      <c r="E2999" s="18">
        <v>327</v>
      </c>
      <c r="F2999" s="1">
        <v>57.5</v>
      </c>
    </row>
    <row r="3000" spans="3:6">
      <c r="C3000" s="4">
        <v>11</v>
      </c>
      <c r="D3000" s="16" t="s">
        <v>1535</v>
      </c>
      <c r="E3000" s="18">
        <v>357</v>
      </c>
      <c r="F3000" s="1">
        <v>62.7</v>
      </c>
    </row>
    <row r="3001" spans="3:6">
      <c r="C3001" s="4">
        <v>12</v>
      </c>
      <c r="D3001" s="16" t="s">
        <v>1536</v>
      </c>
      <c r="E3001" s="18">
        <v>294</v>
      </c>
      <c r="F3001" s="1">
        <v>51.7</v>
      </c>
    </row>
    <row r="3002" spans="3:6">
      <c r="C3002" s="4">
        <v>13</v>
      </c>
      <c r="D3002" s="16" t="s">
        <v>1537</v>
      </c>
      <c r="E3002" s="18">
        <v>76</v>
      </c>
      <c r="F3002" s="1">
        <v>13.4</v>
      </c>
    </row>
    <row r="3003" spans="3:6">
      <c r="C3003" s="4">
        <v>14</v>
      </c>
      <c r="D3003" s="16" t="s">
        <v>1538</v>
      </c>
      <c r="E3003" s="18">
        <v>36</v>
      </c>
      <c r="F3003" s="1">
        <v>6.3</v>
      </c>
    </row>
    <row r="3004" spans="3:6">
      <c r="C3004" s="4">
        <v>15</v>
      </c>
      <c r="D3004" s="16" t="s">
        <v>1539</v>
      </c>
      <c r="E3004" s="18">
        <v>343</v>
      </c>
      <c r="F3004" s="1">
        <v>60.3</v>
      </c>
    </row>
    <row r="3005" spans="3:6">
      <c r="C3005" s="4">
        <v>16</v>
      </c>
      <c r="D3005" s="16" t="s">
        <v>1540</v>
      </c>
      <c r="E3005" s="18">
        <v>298</v>
      </c>
      <c r="F3005" s="1">
        <v>52.4</v>
      </c>
    </row>
    <row r="3006" spans="3:6">
      <c r="C3006" s="4">
        <v>17</v>
      </c>
      <c r="D3006" s="16" t="s">
        <v>1541</v>
      </c>
      <c r="E3006" s="18">
        <v>2</v>
      </c>
      <c r="F3006" s="1">
        <v>0.4</v>
      </c>
    </row>
    <row r="3007" spans="3:6">
      <c r="C3007" s="4">
        <v>18</v>
      </c>
      <c r="D3007" s="16" t="s">
        <v>94</v>
      </c>
      <c r="E3007" s="18">
        <v>2</v>
      </c>
      <c r="F3007" s="1">
        <v>0.4</v>
      </c>
    </row>
    <row r="3008" spans="3:6">
      <c r="C3008" s="4">
        <v>19</v>
      </c>
      <c r="D3008" s="16" t="s">
        <v>1542</v>
      </c>
      <c r="E3008" s="18">
        <v>2</v>
      </c>
      <c r="F3008" s="1">
        <v>0.4</v>
      </c>
    </row>
    <row r="3009" spans="2:6">
      <c r="C3009" s="7">
        <v>20</v>
      </c>
      <c r="D3009" s="13" t="s">
        <v>95</v>
      </c>
      <c r="E3009" s="20">
        <v>0</v>
      </c>
      <c r="F3009" s="26" t="s">
        <v>88</v>
      </c>
    </row>
    <row r="3010" spans="2:6">
      <c r="C3010" s="6"/>
      <c r="D3010" s="15" t="s">
        <v>19</v>
      </c>
      <c r="E3010" s="14"/>
      <c r="F3010" s="8"/>
    </row>
    <row r="3012" spans="2:6">
      <c r="B3012" s="19" t="str">
        <f xml:space="preserve"> HYPERLINK("#'目次'!B112", "[107]")</f>
        <v>[107]</v>
      </c>
      <c r="C3012" s="2" t="s">
        <v>1544</v>
      </c>
    </row>
    <row r="3013" spans="2:6">
      <c r="B3013" s="2"/>
      <c r="C3013" s="2"/>
    </row>
    <row r="3014" spans="2:6">
      <c r="B3014" s="2"/>
      <c r="C3014" s="2"/>
    </row>
    <row r="3015" spans="2:6">
      <c r="E3015" s="11" t="s">
        <v>2</v>
      </c>
      <c r="F3015" s="10" t="s">
        <v>3</v>
      </c>
    </row>
    <row r="3016" spans="2:6">
      <c r="C3016" s="17"/>
      <c r="D3016" s="5" t="s">
        <v>10</v>
      </c>
      <c r="E3016" s="9">
        <v>1495</v>
      </c>
      <c r="F3016" s="12">
        <v>100</v>
      </c>
    </row>
    <row r="3017" spans="2:6">
      <c r="C3017" s="4">
        <v>1</v>
      </c>
      <c r="D3017" s="16" t="s">
        <v>1545</v>
      </c>
      <c r="E3017" s="18">
        <v>61</v>
      </c>
      <c r="F3017" s="1">
        <v>4.0999999999999996</v>
      </c>
    </row>
    <row r="3018" spans="2:6">
      <c r="C3018" s="4">
        <v>2</v>
      </c>
      <c r="D3018" s="16" t="s">
        <v>1546</v>
      </c>
      <c r="E3018" s="18">
        <v>381</v>
      </c>
      <c r="F3018" s="1">
        <v>25.5</v>
      </c>
    </row>
    <row r="3019" spans="2:6">
      <c r="C3019" s="4">
        <v>3</v>
      </c>
      <c r="D3019" s="16" t="s">
        <v>1547</v>
      </c>
      <c r="E3019" s="18">
        <v>534</v>
      </c>
      <c r="F3019" s="1">
        <v>35.700000000000003</v>
      </c>
    </row>
    <row r="3020" spans="2:6">
      <c r="C3020" s="4">
        <v>4</v>
      </c>
      <c r="D3020" s="16" t="s">
        <v>1548</v>
      </c>
      <c r="E3020" s="18">
        <v>466</v>
      </c>
      <c r="F3020" s="1">
        <v>31.2</v>
      </c>
    </row>
    <row r="3021" spans="2:6">
      <c r="C3021" s="7">
        <v>5</v>
      </c>
      <c r="D3021" s="13" t="s">
        <v>95</v>
      </c>
      <c r="E3021" s="20">
        <v>53</v>
      </c>
      <c r="F3021" s="21">
        <v>3.5</v>
      </c>
    </row>
    <row r="3022" spans="2:6">
      <c r="C3022" s="6"/>
      <c r="D3022" s="15" t="s">
        <v>19</v>
      </c>
      <c r="E3022" s="14"/>
      <c r="F3022" s="8"/>
    </row>
    <row r="3024" spans="2:6">
      <c r="B3024" s="19" t="str">
        <f xml:space="preserve"> HYPERLINK("#'目次'!B113", "[108]")</f>
        <v>[108]</v>
      </c>
      <c r="C3024" s="2" t="s">
        <v>1550</v>
      </c>
    </row>
    <row r="3025" spans="2:6">
      <c r="B3025" s="2"/>
      <c r="C3025" s="2"/>
    </row>
    <row r="3026" spans="2:6">
      <c r="B3026" s="2"/>
      <c r="C3026" s="2"/>
    </row>
    <row r="3027" spans="2:6">
      <c r="E3027" s="11" t="s">
        <v>2</v>
      </c>
      <c r="F3027" s="10" t="s">
        <v>3</v>
      </c>
    </row>
    <row r="3028" spans="2:6">
      <c r="C3028" s="17"/>
      <c r="D3028" s="5" t="s">
        <v>10</v>
      </c>
      <c r="E3028" s="9">
        <v>1495</v>
      </c>
      <c r="F3028" s="12">
        <v>100</v>
      </c>
    </row>
    <row r="3029" spans="2:6">
      <c r="C3029" s="4">
        <v>1</v>
      </c>
      <c r="D3029" s="16" t="s">
        <v>1551</v>
      </c>
      <c r="E3029" s="18">
        <v>169</v>
      </c>
      <c r="F3029" s="1">
        <v>11.3</v>
      </c>
    </row>
    <row r="3030" spans="2:6">
      <c r="C3030" s="4">
        <v>2</v>
      </c>
      <c r="D3030" s="16" t="s">
        <v>1552</v>
      </c>
      <c r="E3030" s="18">
        <v>350</v>
      </c>
      <c r="F3030" s="1">
        <v>23.4</v>
      </c>
    </row>
    <row r="3031" spans="2:6">
      <c r="C3031" s="4">
        <v>3</v>
      </c>
      <c r="D3031" s="16" t="s">
        <v>1553</v>
      </c>
      <c r="E3031" s="18">
        <v>608</v>
      </c>
      <c r="F3031" s="1">
        <v>40.700000000000003</v>
      </c>
    </row>
    <row r="3032" spans="2:6">
      <c r="C3032" s="4">
        <v>4</v>
      </c>
      <c r="D3032" s="16" t="s">
        <v>1554</v>
      </c>
      <c r="E3032" s="18">
        <v>211</v>
      </c>
      <c r="F3032" s="1">
        <v>14.1</v>
      </c>
    </row>
    <row r="3033" spans="2:6">
      <c r="C3033" s="4">
        <v>5</v>
      </c>
      <c r="D3033" s="16" t="s">
        <v>1555</v>
      </c>
      <c r="E3033" s="18">
        <v>102</v>
      </c>
      <c r="F3033" s="1">
        <v>6.8</v>
      </c>
    </row>
    <row r="3034" spans="2:6">
      <c r="C3034" s="7">
        <v>6</v>
      </c>
      <c r="D3034" s="13" t="s">
        <v>95</v>
      </c>
      <c r="E3034" s="20">
        <v>55</v>
      </c>
      <c r="F3034" s="21">
        <v>3.7</v>
      </c>
    </row>
    <row r="3035" spans="2:6">
      <c r="C3035" s="6"/>
      <c r="D3035" s="15" t="s">
        <v>19</v>
      </c>
      <c r="E3035" s="14"/>
      <c r="F3035" s="8"/>
    </row>
    <row r="3037" spans="2:6">
      <c r="B3037" s="19" t="str">
        <f xml:space="preserve"> HYPERLINK("#'目次'!B114", "[109]")</f>
        <v>[109]</v>
      </c>
      <c r="C3037" s="2" t="s">
        <v>1557</v>
      </c>
    </row>
    <row r="3038" spans="2:6">
      <c r="B3038" s="2"/>
      <c r="C3038" s="2"/>
    </row>
    <row r="3039" spans="2:6">
      <c r="B3039" s="2"/>
      <c r="C3039" s="2"/>
    </row>
    <row r="3040" spans="2:6">
      <c r="E3040" s="11" t="s">
        <v>2</v>
      </c>
      <c r="F3040" s="10" t="s">
        <v>3</v>
      </c>
    </row>
    <row r="3041" spans="3:6">
      <c r="C3041" s="17"/>
      <c r="D3041" s="5" t="s">
        <v>10</v>
      </c>
      <c r="E3041" s="9">
        <v>1495</v>
      </c>
      <c r="F3041" s="12">
        <v>100</v>
      </c>
    </row>
    <row r="3042" spans="3:6">
      <c r="C3042" s="4">
        <v>1</v>
      </c>
      <c r="D3042" s="16" t="s">
        <v>1558</v>
      </c>
      <c r="E3042" s="18">
        <v>312</v>
      </c>
      <c r="F3042" s="1">
        <v>20.9</v>
      </c>
    </row>
    <row r="3043" spans="3:6">
      <c r="C3043" s="4">
        <v>2</v>
      </c>
      <c r="D3043" s="16" t="s">
        <v>1559</v>
      </c>
      <c r="E3043" s="18">
        <v>286</v>
      </c>
      <c r="F3043" s="1">
        <v>19.100000000000001</v>
      </c>
    </row>
    <row r="3044" spans="3:6">
      <c r="C3044" s="4">
        <v>3</v>
      </c>
      <c r="D3044" s="16" t="s">
        <v>1560</v>
      </c>
      <c r="E3044" s="18">
        <v>367</v>
      </c>
      <c r="F3044" s="1">
        <v>24.5</v>
      </c>
    </row>
    <row r="3045" spans="3:6">
      <c r="C3045" s="4">
        <v>4</v>
      </c>
      <c r="D3045" s="16" t="s">
        <v>1561</v>
      </c>
      <c r="E3045" s="18">
        <v>182</v>
      </c>
      <c r="F3045" s="1">
        <v>12.2</v>
      </c>
    </row>
    <row r="3046" spans="3:6">
      <c r="C3046" s="4">
        <v>5</v>
      </c>
      <c r="D3046" s="16" t="s">
        <v>1562</v>
      </c>
      <c r="E3046" s="18">
        <v>376</v>
      </c>
      <c r="F3046" s="1">
        <v>25.2</v>
      </c>
    </row>
    <row r="3047" spans="3:6">
      <c r="C3047" s="4">
        <v>6</v>
      </c>
      <c r="D3047" s="16" t="s">
        <v>1563</v>
      </c>
      <c r="E3047" s="18">
        <v>680</v>
      </c>
      <c r="F3047" s="1">
        <v>45.5</v>
      </c>
    </row>
    <row r="3048" spans="3:6">
      <c r="C3048" s="4">
        <v>7</v>
      </c>
      <c r="D3048" s="16" t="s">
        <v>1564</v>
      </c>
      <c r="E3048" s="18">
        <v>531</v>
      </c>
      <c r="F3048" s="1">
        <v>35.5</v>
      </c>
    </row>
    <row r="3049" spans="3:6">
      <c r="C3049" s="4">
        <v>8</v>
      </c>
      <c r="D3049" s="16" t="s">
        <v>1565</v>
      </c>
      <c r="E3049" s="18">
        <v>370</v>
      </c>
      <c r="F3049" s="1">
        <v>24.7</v>
      </c>
    </row>
    <row r="3050" spans="3:6">
      <c r="C3050" s="4">
        <v>9</v>
      </c>
      <c r="D3050" s="16" t="s">
        <v>1566</v>
      </c>
      <c r="E3050" s="18">
        <v>633</v>
      </c>
      <c r="F3050" s="1">
        <v>42.3</v>
      </c>
    </row>
    <row r="3051" spans="3:6">
      <c r="C3051" s="4">
        <v>10</v>
      </c>
      <c r="D3051" s="16" t="s">
        <v>1567</v>
      </c>
      <c r="E3051" s="18">
        <v>99</v>
      </c>
      <c r="F3051" s="1">
        <v>6.6</v>
      </c>
    </row>
    <row r="3052" spans="3:6">
      <c r="C3052" s="4">
        <v>11</v>
      </c>
      <c r="D3052" s="16" t="s">
        <v>94</v>
      </c>
      <c r="E3052" s="18">
        <v>14</v>
      </c>
      <c r="F3052" s="1">
        <v>0.9</v>
      </c>
    </row>
    <row r="3053" spans="3:6">
      <c r="C3053" s="4">
        <v>12</v>
      </c>
      <c r="D3053" s="16" t="s">
        <v>1542</v>
      </c>
      <c r="E3053" s="18">
        <v>182</v>
      </c>
      <c r="F3053" s="1">
        <v>12.2</v>
      </c>
    </row>
    <row r="3054" spans="3:6">
      <c r="C3054" s="7">
        <v>13</v>
      </c>
      <c r="D3054" s="13" t="s">
        <v>95</v>
      </c>
      <c r="E3054" s="20">
        <v>55</v>
      </c>
      <c r="F3054" s="21">
        <v>3.7</v>
      </c>
    </row>
    <row r="3055" spans="3:6">
      <c r="C3055" s="6"/>
      <c r="D3055" s="15" t="s">
        <v>19</v>
      </c>
      <c r="E3055" s="14"/>
      <c r="F3055" s="8"/>
    </row>
    <row r="3057" spans="2:6">
      <c r="B3057" s="19" t="str">
        <f xml:space="preserve"> HYPERLINK("#'目次'!B115", "[110]")</f>
        <v>[110]</v>
      </c>
      <c r="C3057" s="2" t="s">
        <v>1569</v>
      </c>
    </row>
    <row r="3058" spans="2:6">
      <c r="B3058" s="2"/>
      <c r="C3058" s="2"/>
    </row>
    <row r="3059" spans="2:6">
      <c r="B3059" s="2"/>
      <c r="C3059" s="2"/>
    </row>
    <row r="3060" spans="2:6">
      <c r="E3060" s="11" t="s">
        <v>2</v>
      </c>
      <c r="F3060" s="10" t="s">
        <v>3</v>
      </c>
    </row>
    <row r="3061" spans="2:6">
      <c r="C3061" s="17"/>
      <c r="D3061" s="5" t="s">
        <v>10</v>
      </c>
      <c r="E3061" s="9">
        <v>1495</v>
      </c>
      <c r="F3061" s="12">
        <v>100</v>
      </c>
    </row>
    <row r="3062" spans="2:6">
      <c r="C3062" s="4">
        <v>1</v>
      </c>
      <c r="D3062" s="16" t="s">
        <v>1570</v>
      </c>
      <c r="E3062" s="18">
        <v>772</v>
      </c>
      <c r="F3062" s="1">
        <v>51.6</v>
      </c>
    </row>
    <row r="3063" spans="2:6">
      <c r="C3063" s="4">
        <v>2</v>
      </c>
      <c r="D3063" s="16" t="s">
        <v>1571</v>
      </c>
      <c r="E3063" s="18">
        <v>721</v>
      </c>
      <c r="F3063" s="1">
        <v>48.2</v>
      </c>
    </row>
    <row r="3064" spans="2:6">
      <c r="C3064" s="4">
        <v>3</v>
      </c>
      <c r="D3064" s="16" t="s">
        <v>1572</v>
      </c>
      <c r="E3064" s="18">
        <v>286</v>
      </c>
      <c r="F3064" s="1">
        <v>19.100000000000001</v>
      </c>
    </row>
    <row r="3065" spans="2:6">
      <c r="C3065" s="4">
        <v>4</v>
      </c>
      <c r="D3065" s="16" t="s">
        <v>1573</v>
      </c>
      <c r="E3065" s="18">
        <v>192</v>
      </c>
      <c r="F3065" s="1">
        <v>12.8</v>
      </c>
    </row>
    <row r="3066" spans="2:6">
      <c r="C3066" s="4">
        <v>5</v>
      </c>
      <c r="D3066" s="16" t="s">
        <v>1574</v>
      </c>
      <c r="E3066" s="18">
        <v>452</v>
      </c>
      <c r="F3066" s="1">
        <v>30.2</v>
      </c>
    </row>
    <row r="3067" spans="2:6">
      <c r="C3067" s="4">
        <v>6</v>
      </c>
      <c r="D3067" s="16" t="s">
        <v>1575</v>
      </c>
      <c r="E3067" s="18">
        <v>38</v>
      </c>
      <c r="F3067" s="1">
        <v>2.5</v>
      </c>
    </row>
    <row r="3068" spans="2:6">
      <c r="C3068" s="4">
        <v>7</v>
      </c>
      <c r="D3068" s="16" t="s">
        <v>1576</v>
      </c>
      <c r="E3068" s="18">
        <v>209</v>
      </c>
      <c r="F3068" s="1">
        <v>14</v>
      </c>
    </row>
    <row r="3069" spans="2:6">
      <c r="C3069" s="4">
        <v>8</v>
      </c>
      <c r="D3069" s="16" t="s">
        <v>1577</v>
      </c>
      <c r="E3069" s="18">
        <v>162</v>
      </c>
      <c r="F3069" s="1">
        <v>10.8</v>
      </c>
    </row>
    <row r="3070" spans="2:6">
      <c r="C3070" s="4">
        <v>9</v>
      </c>
      <c r="D3070" s="16" t="s">
        <v>1578</v>
      </c>
      <c r="E3070" s="18">
        <v>105</v>
      </c>
      <c r="F3070" s="1">
        <v>7</v>
      </c>
    </row>
    <row r="3071" spans="2:6">
      <c r="C3071" s="4">
        <v>10</v>
      </c>
      <c r="D3071" s="16" t="s">
        <v>1579</v>
      </c>
      <c r="E3071" s="18">
        <v>211</v>
      </c>
      <c r="F3071" s="1">
        <v>14.1</v>
      </c>
    </row>
    <row r="3072" spans="2:6">
      <c r="C3072" s="4">
        <v>11</v>
      </c>
      <c r="D3072" s="16" t="s">
        <v>94</v>
      </c>
      <c r="E3072" s="18">
        <v>16</v>
      </c>
      <c r="F3072" s="1">
        <v>1.1000000000000001</v>
      </c>
    </row>
    <row r="3073" spans="2:6">
      <c r="C3073" s="4">
        <v>12</v>
      </c>
      <c r="D3073" s="16" t="s">
        <v>1580</v>
      </c>
      <c r="E3073" s="18">
        <v>248</v>
      </c>
      <c r="F3073" s="1">
        <v>16.600000000000001</v>
      </c>
    </row>
    <row r="3074" spans="2:6">
      <c r="C3074" s="7">
        <v>13</v>
      </c>
      <c r="D3074" s="13" t="s">
        <v>95</v>
      </c>
      <c r="E3074" s="20">
        <v>59</v>
      </c>
      <c r="F3074" s="21">
        <v>3.9</v>
      </c>
    </row>
    <row r="3075" spans="2:6">
      <c r="C3075" s="6"/>
      <c r="D3075" s="15" t="s">
        <v>19</v>
      </c>
      <c r="E3075" s="14"/>
      <c r="F3075" s="8"/>
    </row>
    <row r="3077" spans="2:6">
      <c r="B3077" s="19" t="str">
        <f xml:space="preserve"> HYPERLINK("#'目次'!B116", "[111]")</f>
        <v>[111]</v>
      </c>
      <c r="C3077" s="2" t="s">
        <v>1582</v>
      </c>
    </row>
    <row r="3078" spans="2:6">
      <c r="B3078" s="2"/>
      <c r="C3078" s="2"/>
    </row>
    <row r="3079" spans="2:6">
      <c r="B3079" s="2"/>
      <c r="C3079" s="2"/>
    </row>
    <row r="3080" spans="2:6">
      <c r="E3080" s="11" t="s">
        <v>2</v>
      </c>
      <c r="F3080" s="10" t="s">
        <v>3</v>
      </c>
    </row>
    <row r="3081" spans="2:6">
      <c r="C3081" s="17"/>
      <c r="D3081" s="5" t="s">
        <v>10</v>
      </c>
      <c r="E3081" s="9">
        <v>1495</v>
      </c>
      <c r="F3081" s="12">
        <v>100</v>
      </c>
    </row>
    <row r="3082" spans="2:6">
      <c r="C3082" s="4">
        <v>1</v>
      </c>
      <c r="D3082" s="16" t="s">
        <v>1501</v>
      </c>
      <c r="E3082" s="18">
        <v>155</v>
      </c>
      <c r="F3082" s="1">
        <v>10.4</v>
      </c>
    </row>
    <row r="3083" spans="2:6">
      <c r="C3083" s="4">
        <v>2</v>
      </c>
      <c r="D3083" s="16" t="s">
        <v>1502</v>
      </c>
      <c r="E3083" s="18">
        <v>444</v>
      </c>
      <c r="F3083" s="1">
        <v>29.7</v>
      </c>
    </row>
    <row r="3084" spans="2:6">
      <c r="C3084" s="4">
        <v>3</v>
      </c>
      <c r="D3084" s="16" t="s">
        <v>1503</v>
      </c>
      <c r="E3084" s="18">
        <v>321</v>
      </c>
      <c r="F3084" s="1">
        <v>21.5</v>
      </c>
    </row>
    <row r="3085" spans="2:6">
      <c r="C3085" s="4">
        <v>4</v>
      </c>
      <c r="D3085" s="16" t="s">
        <v>1504</v>
      </c>
      <c r="E3085" s="18">
        <v>293</v>
      </c>
      <c r="F3085" s="1">
        <v>19.600000000000001</v>
      </c>
    </row>
    <row r="3086" spans="2:6">
      <c r="C3086" s="4">
        <v>5</v>
      </c>
      <c r="D3086" s="16" t="s">
        <v>1505</v>
      </c>
      <c r="E3086" s="18">
        <v>29</v>
      </c>
      <c r="F3086" s="1">
        <v>1.9</v>
      </c>
    </row>
    <row r="3087" spans="2:6">
      <c r="C3087" s="4">
        <v>6</v>
      </c>
      <c r="D3087" s="16" t="s">
        <v>1506</v>
      </c>
      <c r="E3087" s="18">
        <v>6</v>
      </c>
      <c r="F3087" s="1">
        <v>0.4</v>
      </c>
    </row>
    <row r="3088" spans="2:6">
      <c r="C3088" s="4">
        <v>7</v>
      </c>
      <c r="D3088" s="16" t="s">
        <v>1507</v>
      </c>
      <c r="E3088" s="18">
        <v>3</v>
      </c>
      <c r="F3088" s="1">
        <v>0.2</v>
      </c>
    </row>
    <row r="3089" spans="2:6">
      <c r="C3089" s="4">
        <v>8</v>
      </c>
      <c r="D3089" s="16" t="s">
        <v>516</v>
      </c>
      <c r="E3089" s="18">
        <v>188</v>
      </c>
      <c r="F3089" s="1">
        <v>12.6</v>
      </c>
    </row>
    <row r="3090" spans="2:6">
      <c r="C3090" s="7">
        <v>9</v>
      </c>
      <c r="D3090" s="13" t="s">
        <v>95</v>
      </c>
      <c r="E3090" s="20">
        <v>56</v>
      </c>
      <c r="F3090" s="21">
        <v>3.7</v>
      </c>
    </row>
    <row r="3091" spans="2:6">
      <c r="C3091" s="6"/>
      <c r="D3091" s="15" t="s">
        <v>19</v>
      </c>
      <c r="E3091" s="14"/>
      <c r="F3091" s="8"/>
    </row>
    <row r="3093" spans="2:6">
      <c r="B3093" s="19" t="str">
        <f xml:space="preserve"> HYPERLINK("#'目次'!B117", "[112]")</f>
        <v>[112]</v>
      </c>
      <c r="C3093" s="2" t="s">
        <v>1584</v>
      </c>
    </row>
    <row r="3094" spans="2:6">
      <c r="B3094" s="2"/>
      <c r="C3094" s="2"/>
    </row>
    <row r="3095" spans="2:6">
      <c r="B3095" s="2"/>
      <c r="C3095" s="2"/>
    </row>
    <row r="3096" spans="2:6">
      <c r="E3096" s="11" t="s">
        <v>2</v>
      </c>
      <c r="F3096" s="10" t="s">
        <v>3</v>
      </c>
    </row>
    <row r="3097" spans="2:6">
      <c r="C3097" s="17"/>
      <c r="D3097" s="5" t="s">
        <v>10</v>
      </c>
      <c r="E3097" s="9">
        <v>1495</v>
      </c>
      <c r="F3097" s="12">
        <v>100</v>
      </c>
    </row>
    <row r="3098" spans="2:6">
      <c r="C3098" s="4">
        <v>1</v>
      </c>
      <c r="D3098" s="16" t="s">
        <v>1585</v>
      </c>
      <c r="E3098" s="18">
        <v>773</v>
      </c>
      <c r="F3098" s="1">
        <v>51.7</v>
      </c>
    </row>
    <row r="3099" spans="2:6">
      <c r="C3099" s="4">
        <v>2</v>
      </c>
      <c r="D3099" s="16" t="s">
        <v>1586</v>
      </c>
      <c r="E3099" s="18">
        <v>568</v>
      </c>
      <c r="F3099" s="1">
        <v>38</v>
      </c>
    </row>
    <row r="3100" spans="2:6">
      <c r="C3100" s="4">
        <v>3</v>
      </c>
      <c r="D3100" s="16" t="s">
        <v>1587</v>
      </c>
      <c r="E3100" s="18">
        <v>136</v>
      </c>
      <c r="F3100" s="1">
        <v>9.1</v>
      </c>
    </row>
    <row r="3101" spans="2:6">
      <c r="C3101" s="4">
        <v>4</v>
      </c>
      <c r="D3101" s="16" t="s">
        <v>1588</v>
      </c>
      <c r="E3101" s="18">
        <v>57</v>
      </c>
      <c r="F3101" s="1">
        <v>3.8</v>
      </c>
    </row>
    <row r="3102" spans="2:6">
      <c r="C3102" s="4">
        <v>5</v>
      </c>
      <c r="D3102" s="16" t="s">
        <v>1589</v>
      </c>
      <c r="E3102" s="18">
        <v>455</v>
      </c>
      <c r="F3102" s="1">
        <v>30.4</v>
      </c>
    </row>
    <row r="3103" spans="2:6">
      <c r="C3103" s="4">
        <v>6</v>
      </c>
      <c r="D3103" s="16" t="s">
        <v>94</v>
      </c>
      <c r="E3103" s="18">
        <v>12</v>
      </c>
      <c r="F3103" s="1">
        <v>0.8</v>
      </c>
    </row>
    <row r="3104" spans="2:6">
      <c r="C3104" s="4">
        <v>7</v>
      </c>
      <c r="D3104" s="16" t="s">
        <v>1590</v>
      </c>
      <c r="E3104" s="18">
        <v>410</v>
      </c>
      <c r="F3104" s="1">
        <v>27.4</v>
      </c>
    </row>
    <row r="3105" spans="2:6">
      <c r="C3105" s="7">
        <v>8</v>
      </c>
      <c r="D3105" s="13" t="s">
        <v>95</v>
      </c>
      <c r="E3105" s="20">
        <v>60</v>
      </c>
      <c r="F3105" s="21">
        <v>4</v>
      </c>
    </row>
    <row r="3106" spans="2:6">
      <c r="C3106" s="6"/>
      <c r="D3106" s="15" t="s">
        <v>19</v>
      </c>
      <c r="E3106" s="14"/>
      <c r="F3106" s="8"/>
    </row>
    <row r="3108" spans="2:6">
      <c r="B3108" s="19" t="str">
        <f xml:space="preserve"> HYPERLINK("#'目次'!B118", "[113]")</f>
        <v>[113]</v>
      </c>
      <c r="C3108" s="2" t="s">
        <v>1592</v>
      </c>
    </row>
    <row r="3109" spans="2:6">
      <c r="B3109" s="2"/>
      <c r="C3109" s="2"/>
    </row>
    <row r="3110" spans="2:6">
      <c r="B3110" s="2"/>
      <c r="C3110" s="2"/>
    </row>
    <row r="3111" spans="2:6">
      <c r="E3111" s="11" t="s">
        <v>2</v>
      </c>
      <c r="F3111" s="10" t="s">
        <v>3</v>
      </c>
    </row>
    <row r="3112" spans="2:6">
      <c r="C3112" s="17"/>
      <c r="D3112" s="5" t="s">
        <v>10</v>
      </c>
      <c r="E3112" s="9">
        <v>1495</v>
      </c>
      <c r="F3112" s="12">
        <v>100</v>
      </c>
    </row>
    <row r="3113" spans="2:6">
      <c r="C3113" s="4">
        <v>1</v>
      </c>
      <c r="D3113" s="16" t="s">
        <v>1490</v>
      </c>
      <c r="E3113" s="18">
        <v>78</v>
      </c>
      <c r="F3113" s="1">
        <v>5.2</v>
      </c>
    </row>
    <row r="3114" spans="2:6">
      <c r="C3114" s="4">
        <v>2</v>
      </c>
      <c r="D3114" s="16" t="s">
        <v>1491</v>
      </c>
      <c r="E3114" s="18">
        <v>278</v>
      </c>
      <c r="F3114" s="1">
        <v>18.600000000000001</v>
      </c>
    </row>
    <row r="3115" spans="2:6">
      <c r="C3115" s="4">
        <v>3</v>
      </c>
      <c r="D3115" s="16" t="s">
        <v>1492</v>
      </c>
      <c r="E3115" s="18">
        <v>504</v>
      </c>
      <c r="F3115" s="1">
        <v>33.700000000000003</v>
      </c>
    </row>
    <row r="3116" spans="2:6">
      <c r="C3116" s="4">
        <v>4</v>
      </c>
      <c r="D3116" s="16" t="s">
        <v>1593</v>
      </c>
      <c r="E3116" s="18">
        <v>583</v>
      </c>
      <c r="F3116" s="1">
        <v>39</v>
      </c>
    </row>
    <row r="3117" spans="2:6">
      <c r="C3117" s="4">
        <v>5</v>
      </c>
      <c r="D3117" s="16" t="s">
        <v>95</v>
      </c>
      <c r="E3117" s="18">
        <v>52</v>
      </c>
      <c r="F3117" s="1">
        <v>3.5</v>
      </c>
    </row>
    <row r="3118" spans="2:6">
      <c r="C3118" s="4"/>
      <c r="D3118" s="16" t="s">
        <v>1494</v>
      </c>
      <c r="E3118" s="18">
        <v>356</v>
      </c>
      <c r="F3118" s="1">
        <v>23.8</v>
      </c>
    </row>
    <row r="3119" spans="2:6">
      <c r="C3119" s="7"/>
      <c r="D3119" s="13" t="s">
        <v>1495</v>
      </c>
      <c r="E3119" s="20">
        <v>1087</v>
      </c>
      <c r="F3119" s="21">
        <v>72.7</v>
      </c>
    </row>
    <row r="3120" spans="2:6">
      <c r="C3120" s="6"/>
      <c r="D3120" s="15" t="s">
        <v>19</v>
      </c>
      <c r="E3120" s="14"/>
      <c r="F3120" s="8"/>
    </row>
    <row r="3122" spans="2:6">
      <c r="B3122" s="19" t="str">
        <f xml:space="preserve"> HYPERLINK("#'目次'!B119", "[114]")</f>
        <v>[114]</v>
      </c>
      <c r="C3122" s="2" t="s">
        <v>1595</v>
      </c>
    </row>
    <row r="3123" spans="2:6">
      <c r="B3123" s="2"/>
      <c r="C3123" s="2"/>
    </row>
    <row r="3124" spans="2:6">
      <c r="B3124" s="2"/>
      <c r="C3124" s="2"/>
    </row>
    <row r="3125" spans="2:6">
      <c r="E3125" s="11" t="s">
        <v>2</v>
      </c>
      <c r="F3125" s="10" t="s">
        <v>3</v>
      </c>
    </row>
    <row r="3126" spans="2:6">
      <c r="C3126" s="17"/>
      <c r="D3126" s="5" t="s">
        <v>10</v>
      </c>
      <c r="E3126" s="9">
        <v>1495</v>
      </c>
      <c r="F3126" s="12">
        <v>100</v>
      </c>
    </row>
    <row r="3127" spans="2:6">
      <c r="C3127" s="4">
        <v>1</v>
      </c>
      <c r="D3127" s="16" t="s">
        <v>1596</v>
      </c>
      <c r="E3127" s="18">
        <v>345</v>
      </c>
      <c r="F3127" s="1">
        <v>23.1</v>
      </c>
    </row>
    <row r="3128" spans="2:6">
      <c r="C3128" s="4">
        <v>2</v>
      </c>
      <c r="D3128" s="16" t="s">
        <v>1597</v>
      </c>
      <c r="E3128" s="18">
        <v>532</v>
      </c>
      <c r="F3128" s="1">
        <v>35.6</v>
      </c>
    </row>
    <row r="3129" spans="2:6">
      <c r="C3129" s="4">
        <v>3</v>
      </c>
      <c r="D3129" s="16" t="s">
        <v>1598</v>
      </c>
      <c r="E3129" s="18">
        <v>413</v>
      </c>
      <c r="F3129" s="1">
        <v>27.6</v>
      </c>
    </row>
    <row r="3130" spans="2:6">
      <c r="C3130" s="4">
        <v>4</v>
      </c>
      <c r="D3130" s="16" t="s">
        <v>1599</v>
      </c>
      <c r="E3130" s="18">
        <v>149</v>
      </c>
      <c r="F3130" s="1">
        <v>10</v>
      </c>
    </row>
    <row r="3131" spans="2:6">
      <c r="C3131" s="4">
        <v>5</v>
      </c>
      <c r="D3131" s="16" t="s">
        <v>95</v>
      </c>
      <c r="E3131" s="18">
        <v>56</v>
      </c>
      <c r="F3131" s="1">
        <v>3.7</v>
      </c>
    </row>
    <row r="3132" spans="2:6">
      <c r="C3132" s="4"/>
      <c r="D3132" s="16" t="s">
        <v>1600</v>
      </c>
      <c r="E3132" s="18">
        <v>877</v>
      </c>
      <c r="F3132" s="1">
        <v>58.7</v>
      </c>
    </row>
    <row r="3133" spans="2:6">
      <c r="C3133" s="7"/>
      <c r="D3133" s="13" t="s">
        <v>1601</v>
      </c>
      <c r="E3133" s="20">
        <v>562</v>
      </c>
      <c r="F3133" s="21">
        <v>37.6</v>
      </c>
    </row>
    <row r="3134" spans="2:6">
      <c r="C3134" s="6"/>
      <c r="D3134" s="15" t="s">
        <v>19</v>
      </c>
      <c r="E3134" s="14"/>
      <c r="F3134" s="8"/>
    </row>
    <row r="3136" spans="2:6">
      <c r="B3136" s="19" t="str">
        <f xml:space="preserve"> HYPERLINK("#'目次'!B120", "[115]")</f>
        <v>[115]</v>
      </c>
      <c r="C3136" s="2" t="s">
        <v>1603</v>
      </c>
    </row>
    <row r="3137" spans="2:6">
      <c r="B3137" s="2"/>
      <c r="C3137" s="2"/>
    </row>
    <row r="3138" spans="2:6">
      <c r="B3138" s="2"/>
      <c r="C3138" s="2"/>
    </row>
    <row r="3139" spans="2:6">
      <c r="E3139" s="11" t="s">
        <v>2</v>
      </c>
      <c r="F3139" s="10" t="s">
        <v>3</v>
      </c>
    </row>
    <row r="3140" spans="2:6">
      <c r="C3140" s="17"/>
      <c r="D3140" s="5" t="s">
        <v>10</v>
      </c>
      <c r="E3140" s="9">
        <v>1495</v>
      </c>
      <c r="F3140" s="12">
        <v>100</v>
      </c>
    </row>
    <row r="3141" spans="2:6">
      <c r="C3141" s="4">
        <v>1</v>
      </c>
      <c r="D3141" s="16" t="s">
        <v>1273</v>
      </c>
      <c r="E3141" s="18">
        <v>1162</v>
      </c>
      <c r="F3141" s="1">
        <v>77.7</v>
      </c>
    </row>
    <row r="3142" spans="2:6">
      <c r="C3142" s="4">
        <v>2</v>
      </c>
      <c r="D3142" s="16" t="s">
        <v>1604</v>
      </c>
      <c r="E3142" s="18">
        <v>85</v>
      </c>
      <c r="F3142" s="1">
        <v>5.7</v>
      </c>
    </row>
    <row r="3143" spans="2:6">
      <c r="C3143" s="4">
        <v>3</v>
      </c>
      <c r="D3143" s="16" t="s">
        <v>1605</v>
      </c>
      <c r="E3143" s="18">
        <v>74</v>
      </c>
      <c r="F3143" s="1">
        <v>4.9000000000000004</v>
      </c>
    </row>
    <row r="3144" spans="2:6">
      <c r="C3144" s="4">
        <v>4</v>
      </c>
      <c r="D3144" s="16" t="s">
        <v>1276</v>
      </c>
      <c r="E3144" s="18">
        <v>122</v>
      </c>
      <c r="F3144" s="1">
        <v>8.1999999999999993</v>
      </c>
    </row>
    <row r="3145" spans="2:6">
      <c r="C3145" s="4">
        <v>5</v>
      </c>
      <c r="D3145" s="16" t="s">
        <v>95</v>
      </c>
      <c r="E3145" s="18">
        <v>52</v>
      </c>
      <c r="F3145" s="1">
        <v>3.5</v>
      </c>
    </row>
    <row r="3146" spans="2:6">
      <c r="C3146" s="4"/>
      <c r="D3146" s="16" t="s">
        <v>1277</v>
      </c>
      <c r="E3146" s="18">
        <v>1321</v>
      </c>
      <c r="F3146" s="1">
        <v>88.4</v>
      </c>
    </row>
    <row r="3147" spans="2:6">
      <c r="C3147" s="7"/>
      <c r="D3147" s="13" t="s">
        <v>1278</v>
      </c>
      <c r="E3147" s="20">
        <v>281</v>
      </c>
      <c r="F3147" s="21">
        <v>18.8</v>
      </c>
    </row>
    <row r="3148" spans="2:6">
      <c r="C3148" s="6"/>
      <c r="D3148" s="15" t="s">
        <v>19</v>
      </c>
      <c r="E3148" s="14"/>
      <c r="F3148" s="8"/>
    </row>
    <row r="3150" spans="2:6">
      <c r="B3150" s="19" t="str">
        <f xml:space="preserve"> HYPERLINK("#'目次'!B121", "[116]")</f>
        <v>[116]</v>
      </c>
      <c r="C3150" s="2" t="s">
        <v>1607</v>
      </c>
    </row>
    <row r="3151" spans="2:6">
      <c r="B3151" s="2"/>
      <c r="C3151" s="2"/>
    </row>
    <row r="3152" spans="2:6">
      <c r="B3152" s="2"/>
      <c r="C3152" s="2"/>
    </row>
    <row r="3153" spans="2:7">
      <c r="E3153" s="11" t="s">
        <v>2</v>
      </c>
      <c r="F3153" s="10" t="s">
        <v>3</v>
      </c>
    </row>
    <row r="3154" spans="2:7">
      <c r="C3154" s="17"/>
      <c r="D3154" s="5" t="s">
        <v>10</v>
      </c>
      <c r="E3154" s="9">
        <v>1495</v>
      </c>
      <c r="F3154" s="12">
        <v>100</v>
      </c>
    </row>
    <row r="3155" spans="2:7">
      <c r="C3155" s="4">
        <v>1</v>
      </c>
      <c r="D3155" s="16" t="s">
        <v>1335</v>
      </c>
      <c r="E3155" s="18">
        <v>2</v>
      </c>
      <c r="F3155" s="1">
        <v>0.1</v>
      </c>
    </row>
    <row r="3156" spans="2:7">
      <c r="C3156" s="4">
        <v>2</v>
      </c>
      <c r="D3156" s="16" t="s">
        <v>1336</v>
      </c>
      <c r="E3156" s="18">
        <v>6</v>
      </c>
      <c r="F3156" s="1">
        <v>0.4</v>
      </c>
    </row>
    <row r="3157" spans="2:7">
      <c r="C3157" s="39">
        <v>3</v>
      </c>
      <c r="D3157" s="40" t="s">
        <v>1337</v>
      </c>
      <c r="E3157" s="41">
        <v>49</v>
      </c>
      <c r="F3157" s="42">
        <v>3.3</v>
      </c>
      <c r="G3157" s="38"/>
    </row>
    <row r="3158" spans="2:7">
      <c r="C3158" s="39">
        <v>4</v>
      </c>
      <c r="D3158" s="40" t="s">
        <v>1338</v>
      </c>
      <c r="E3158" s="41">
        <v>262</v>
      </c>
      <c r="F3158" s="42">
        <v>17.5</v>
      </c>
      <c r="G3158" s="38"/>
    </row>
    <row r="3159" spans="2:7">
      <c r="C3159" s="39">
        <v>5</v>
      </c>
      <c r="D3159" s="40" t="s">
        <v>1339</v>
      </c>
      <c r="E3159" s="41">
        <v>547</v>
      </c>
      <c r="F3159" s="42">
        <v>36.6</v>
      </c>
      <c r="G3159" s="38"/>
    </row>
    <row r="3160" spans="2:7">
      <c r="C3160" s="39">
        <v>6</v>
      </c>
      <c r="D3160" s="40" t="s">
        <v>1340</v>
      </c>
      <c r="E3160" s="41">
        <v>561</v>
      </c>
      <c r="F3160" s="42">
        <v>37.5</v>
      </c>
      <c r="G3160" s="38"/>
    </row>
    <row r="3161" spans="2:7">
      <c r="C3161" s="39">
        <v>7</v>
      </c>
      <c r="D3161" s="40" t="s">
        <v>95</v>
      </c>
      <c r="E3161" s="41">
        <v>68</v>
      </c>
      <c r="F3161" s="42">
        <v>4.5</v>
      </c>
      <c r="G3161" s="38"/>
    </row>
    <row r="3162" spans="2:7">
      <c r="C3162" s="39"/>
      <c r="D3162" s="40" t="s">
        <v>1341</v>
      </c>
      <c r="E3162" s="43" t="s">
        <v>88</v>
      </c>
      <c r="F3162" s="44">
        <v>23.4</v>
      </c>
      <c r="G3162" s="38"/>
    </row>
    <row r="3163" spans="2:7">
      <c r="C3163" s="45"/>
      <c r="D3163" s="46" t="s">
        <v>260</v>
      </c>
      <c r="E3163" s="47" t="s">
        <v>88</v>
      </c>
      <c r="F3163" s="48">
        <v>1.1000000000000001</v>
      </c>
      <c r="G3163" s="38"/>
    </row>
    <row r="3164" spans="2:7">
      <c r="C3164" s="49"/>
      <c r="D3164" s="50" t="s">
        <v>19</v>
      </c>
      <c r="E3164" s="51"/>
      <c r="F3164" s="52"/>
      <c r="G3164" s="38"/>
    </row>
    <row r="3166" spans="2:7">
      <c r="B3166" s="19" t="str">
        <f xml:space="preserve"> HYPERLINK("#'目次'!B122", "[117]")</f>
        <v>[117]</v>
      </c>
      <c r="C3166" s="2" t="s">
        <v>1609</v>
      </c>
    </row>
    <row r="3167" spans="2:7">
      <c r="B3167" s="2"/>
      <c r="C3167" s="2"/>
    </row>
    <row r="3168" spans="2:7">
      <c r="B3168" s="2"/>
      <c r="C3168" s="2"/>
    </row>
    <row r="3169" spans="2:6">
      <c r="E3169" s="11" t="s">
        <v>2</v>
      </c>
      <c r="F3169" s="10" t="s">
        <v>3</v>
      </c>
    </row>
    <row r="3170" spans="2:6">
      <c r="C3170" s="17"/>
      <c r="D3170" s="5" t="s">
        <v>10</v>
      </c>
      <c r="E3170" s="9">
        <v>1495</v>
      </c>
      <c r="F3170" s="12">
        <v>100</v>
      </c>
    </row>
    <row r="3171" spans="2:6">
      <c r="C3171" s="4">
        <v>1</v>
      </c>
      <c r="D3171" s="16" t="s">
        <v>1344</v>
      </c>
      <c r="E3171" s="18">
        <v>578</v>
      </c>
      <c r="F3171" s="1">
        <v>38.700000000000003</v>
      </c>
    </row>
    <row r="3172" spans="2:6">
      <c r="C3172" s="4">
        <v>2</v>
      </c>
      <c r="D3172" s="16" t="s">
        <v>1345</v>
      </c>
      <c r="E3172" s="18">
        <v>687</v>
      </c>
      <c r="F3172" s="1">
        <v>46</v>
      </c>
    </row>
    <row r="3173" spans="2:6">
      <c r="C3173" s="4">
        <v>3</v>
      </c>
      <c r="D3173" s="16" t="s">
        <v>1346</v>
      </c>
      <c r="E3173" s="18">
        <v>136</v>
      </c>
      <c r="F3173" s="1">
        <v>9.1</v>
      </c>
    </row>
    <row r="3174" spans="2:6">
      <c r="C3174" s="4">
        <v>4</v>
      </c>
      <c r="D3174" s="16" t="s">
        <v>1347</v>
      </c>
      <c r="E3174" s="18">
        <v>20</v>
      </c>
      <c r="F3174" s="1">
        <v>1.3</v>
      </c>
    </row>
    <row r="3175" spans="2:6">
      <c r="C3175" s="4">
        <v>5</v>
      </c>
      <c r="D3175" s="16" t="s">
        <v>1348</v>
      </c>
      <c r="E3175" s="18">
        <v>7</v>
      </c>
      <c r="F3175" s="1">
        <v>0.5</v>
      </c>
    </row>
    <row r="3176" spans="2:6">
      <c r="C3176" s="4">
        <v>6</v>
      </c>
      <c r="D3176" s="16" t="s">
        <v>95</v>
      </c>
      <c r="E3176" s="18">
        <v>67</v>
      </c>
      <c r="F3176" s="1">
        <v>4.5</v>
      </c>
    </row>
    <row r="3177" spans="2:6">
      <c r="C3177" s="4"/>
      <c r="D3177" s="16" t="s">
        <v>1341</v>
      </c>
      <c r="E3177" s="25" t="s">
        <v>88</v>
      </c>
      <c r="F3177" s="22">
        <v>5.9</v>
      </c>
    </row>
    <row r="3178" spans="2:6">
      <c r="C3178" s="7"/>
      <c r="D3178" s="13" t="s">
        <v>260</v>
      </c>
      <c r="E3178" s="23" t="s">
        <v>88</v>
      </c>
      <c r="F3178" s="24">
        <v>1.1000000000000001</v>
      </c>
    </row>
    <row r="3179" spans="2:6">
      <c r="C3179" s="6"/>
      <c r="D3179" s="15" t="s">
        <v>19</v>
      </c>
      <c r="E3179" s="14"/>
      <c r="F3179" s="8"/>
    </row>
    <row r="3181" spans="2:6">
      <c r="B3181" s="19" t="str">
        <f xml:space="preserve"> HYPERLINK("#'目次'!B123", "[118]")</f>
        <v>[118]</v>
      </c>
      <c r="C3181" s="2" t="s">
        <v>1611</v>
      </c>
    </row>
    <row r="3182" spans="2:6">
      <c r="B3182" s="2"/>
      <c r="C3182" s="2"/>
    </row>
    <row r="3183" spans="2:6">
      <c r="B3183" s="2"/>
      <c r="C3183" s="2"/>
    </row>
    <row r="3184" spans="2:6">
      <c r="E3184" s="11" t="s">
        <v>2</v>
      </c>
      <c r="F3184" s="10" t="s">
        <v>3</v>
      </c>
    </row>
    <row r="3185" spans="2:7">
      <c r="C3185" s="17"/>
      <c r="D3185" s="5" t="s">
        <v>10</v>
      </c>
      <c r="E3185" s="9">
        <v>1495</v>
      </c>
      <c r="F3185" s="12">
        <v>100</v>
      </c>
    </row>
    <row r="3186" spans="2:7">
      <c r="C3186" s="4">
        <v>1</v>
      </c>
      <c r="D3186" s="16" t="s">
        <v>1335</v>
      </c>
      <c r="E3186" s="18">
        <v>1</v>
      </c>
      <c r="F3186" s="1">
        <v>0.1</v>
      </c>
    </row>
    <row r="3187" spans="2:7">
      <c r="C3187" s="4">
        <v>2</v>
      </c>
      <c r="D3187" s="16" t="s">
        <v>1336</v>
      </c>
      <c r="E3187" s="18">
        <v>6</v>
      </c>
      <c r="F3187" s="1">
        <v>0.4</v>
      </c>
    </row>
    <row r="3188" spans="2:7">
      <c r="C3188" s="4">
        <v>3</v>
      </c>
      <c r="D3188" s="16" t="s">
        <v>1337</v>
      </c>
      <c r="E3188" s="18">
        <v>39</v>
      </c>
      <c r="F3188" s="1">
        <v>2.6</v>
      </c>
    </row>
    <row r="3189" spans="2:7">
      <c r="C3189" s="4">
        <v>4</v>
      </c>
      <c r="D3189" s="16" t="s">
        <v>1338</v>
      </c>
      <c r="E3189" s="18">
        <v>179</v>
      </c>
      <c r="F3189" s="1">
        <v>12</v>
      </c>
    </row>
    <row r="3190" spans="2:7">
      <c r="B3190" s="38"/>
      <c r="C3190" s="39">
        <v>5</v>
      </c>
      <c r="D3190" s="40" t="s">
        <v>1339</v>
      </c>
      <c r="E3190" s="41">
        <v>524</v>
      </c>
      <c r="F3190" s="42">
        <v>35.1</v>
      </c>
      <c r="G3190" s="38"/>
    </row>
    <row r="3191" spans="2:7">
      <c r="B3191" s="38"/>
      <c r="C3191" s="39">
        <v>6</v>
      </c>
      <c r="D3191" s="40" t="s">
        <v>1340</v>
      </c>
      <c r="E3191" s="41">
        <v>678</v>
      </c>
      <c r="F3191" s="42">
        <v>45.4</v>
      </c>
      <c r="G3191" s="38"/>
    </row>
    <row r="3192" spans="2:7">
      <c r="B3192" s="38"/>
      <c r="C3192" s="39">
        <v>7</v>
      </c>
      <c r="D3192" s="40" t="s">
        <v>95</v>
      </c>
      <c r="E3192" s="41">
        <v>68</v>
      </c>
      <c r="F3192" s="42">
        <v>4.5</v>
      </c>
      <c r="G3192" s="38"/>
    </row>
    <row r="3193" spans="2:7">
      <c r="B3193" s="38"/>
      <c r="C3193" s="39"/>
      <c r="D3193" s="40" t="s">
        <v>1341</v>
      </c>
      <c r="E3193" s="43" t="s">
        <v>88</v>
      </c>
      <c r="F3193" s="44">
        <v>23.5</v>
      </c>
      <c r="G3193" s="38"/>
    </row>
    <row r="3194" spans="2:7">
      <c r="B3194" s="38"/>
      <c r="C3194" s="45"/>
      <c r="D3194" s="46" t="s">
        <v>260</v>
      </c>
      <c r="E3194" s="47" t="s">
        <v>88</v>
      </c>
      <c r="F3194" s="48">
        <v>1.1000000000000001</v>
      </c>
      <c r="G3194" s="38"/>
    </row>
    <row r="3195" spans="2:7">
      <c r="B3195" s="38"/>
      <c r="C3195" s="49"/>
      <c r="D3195" s="50" t="s">
        <v>19</v>
      </c>
      <c r="E3195" s="51"/>
      <c r="F3195" s="52"/>
      <c r="G3195" s="38"/>
    </row>
    <row r="3197" spans="2:7">
      <c r="B3197" s="19" t="str">
        <f xml:space="preserve"> HYPERLINK("#'目次'!B124", "[119]")</f>
        <v>[119]</v>
      </c>
      <c r="C3197" s="2" t="s">
        <v>1613</v>
      </c>
    </row>
    <row r="3198" spans="2:7">
      <c r="B3198" s="2"/>
      <c r="C3198" s="2"/>
    </row>
    <row r="3199" spans="2:7">
      <c r="B3199" s="2"/>
      <c r="C3199" s="2"/>
    </row>
    <row r="3200" spans="2:7">
      <c r="E3200" s="11" t="s">
        <v>2</v>
      </c>
      <c r="F3200" s="10" t="s">
        <v>3</v>
      </c>
    </row>
    <row r="3201" spans="2:6">
      <c r="C3201" s="17"/>
      <c r="D3201" s="5" t="s">
        <v>10</v>
      </c>
      <c r="E3201" s="9">
        <v>1495</v>
      </c>
      <c r="F3201" s="12">
        <v>100</v>
      </c>
    </row>
    <row r="3202" spans="2:6">
      <c r="C3202" s="4">
        <v>1</v>
      </c>
      <c r="D3202" s="16" t="s">
        <v>1344</v>
      </c>
      <c r="E3202" s="18">
        <v>216</v>
      </c>
      <c r="F3202" s="1">
        <v>14.4</v>
      </c>
    </row>
    <row r="3203" spans="2:6">
      <c r="C3203" s="4">
        <v>2</v>
      </c>
      <c r="D3203" s="16" t="s">
        <v>1345</v>
      </c>
      <c r="E3203" s="18">
        <v>450</v>
      </c>
      <c r="F3203" s="1">
        <v>30.1</v>
      </c>
    </row>
    <row r="3204" spans="2:6">
      <c r="C3204" s="4">
        <v>3</v>
      </c>
      <c r="D3204" s="16" t="s">
        <v>1346</v>
      </c>
      <c r="E3204" s="18">
        <v>472</v>
      </c>
      <c r="F3204" s="1">
        <v>31.6</v>
      </c>
    </row>
    <row r="3205" spans="2:6">
      <c r="C3205" s="4">
        <v>4</v>
      </c>
      <c r="D3205" s="16" t="s">
        <v>1347</v>
      </c>
      <c r="E3205" s="18">
        <v>208</v>
      </c>
      <c r="F3205" s="1">
        <v>13.9</v>
      </c>
    </row>
    <row r="3206" spans="2:6">
      <c r="C3206" s="4">
        <v>5</v>
      </c>
      <c r="D3206" s="16" t="s">
        <v>1348</v>
      </c>
      <c r="E3206" s="18">
        <v>82</v>
      </c>
      <c r="F3206" s="1">
        <v>5.5</v>
      </c>
    </row>
    <row r="3207" spans="2:6">
      <c r="C3207" s="4">
        <v>6</v>
      </c>
      <c r="D3207" s="16" t="s">
        <v>95</v>
      </c>
      <c r="E3207" s="18">
        <v>67</v>
      </c>
      <c r="F3207" s="1">
        <v>4.5</v>
      </c>
    </row>
    <row r="3208" spans="2:6">
      <c r="C3208" s="4"/>
      <c r="D3208" s="16" t="s">
        <v>1341</v>
      </c>
      <c r="E3208" s="25" t="s">
        <v>88</v>
      </c>
      <c r="F3208" s="22">
        <v>6.8</v>
      </c>
    </row>
    <row r="3209" spans="2:6">
      <c r="C3209" s="7"/>
      <c r="D3209" s="13" t="s">
        <v>260</v>
      </c>
      <c r="E3209" s="23" t="s">
        <v>88</v>
      </c>
      <c r="F3209" s="24">
        <v>1.2</v>
      </c>
    </row>
    <row r="3210" spans="2:6">
      <c r="C3210" s="6"/>
      <c r="D3210" s="15" t="s">
        <v>19</v>
      </c>
      <c r="E3210" s="14"/>
      <c r="F3210" s="8"/>
    </row>
    <row r="3212" spans="2:6">
      <c r="B3212" s="19" t="str">
        <f xml:space="preserve"> HYPERLINK("#'目次'!B125", "[120]")</f>
        <v>[120]</v>
      </c>
      <c r="C3212" s="2" t="s">
        <v>1615</v>
      </c>
    </row>
    <row r="3213" spans="2:6">
      <c r="B3213" s="2"/>
      <c r="C3213" s="2"/>
    </row>
    <row r="3214" spans="2:6">
      <c r="B3214" s="2"/>
      <c r="C3214" s="2"/>
    </row>
    <row r="3215" spans="2:6">
      <c r="E3215" s="11" t="s">
        <v>2</v>
      </c>
      <c r="F3215" s="10" t="s">
        <v>3</v>
      </c>
    </row>
    <row r="3216" spans="2:6">
      <c r="C3216" s="17"/>
      <c r="D3216" s="5" t="s">
        <v>10</v>
      </c>
      <c r="E3216" s="9">
        <v>1495</v>
      </c>
      <c r="F3216" s="12">
        <v>100</v>
      </c>
    </row>
    <row r="3217" spans="2:6">
      <c r="C3217" s="4">
        <v>1</v>
      </c>
      <c r="D3217" s="16" t="s">
        <v>1355</v>
      </c>
      <c r="E3217" s="18">
        <v>1265</v>
      </c>
      <c r="F3217" s="1">
        <v>84.6</v>
      </c>
    </row>
    <row r="3218" spans="2:6">
      <c r="C3218" s="4">
        <v>2</v>
      </c>
      <c r="D3218" s="16" t="s">
        <v>1356</v>
      </c>
      <c r="E3218" s="18">
        <v>137</v>
      </c>
      <c r="F3218" s="1">
        <v>9.1999999999999993</v>
      </c>
    </row>
    <row r="3219" spans="2:6">
      <c r="C3219" s="4">
        <v>3</v>
      </c>
      <c r="D3219" s="16" t="s">
        <v>1357</v>
      </c>
      <c r="E3219" s="18">
        <v>24</v>
      </c>
      <c r="F3219" s="1">
        <v>1.6</v>
      </c>
    </row>
    <row r="3220" spans="2:6">
      <c r="C3220" s="4">
        <v>4</v>
      </c>
      <c r="D3220" s="16" t="s">
        <v>1358</v>
      </c>
      <c r="E3220" s="18">
        <v>1</v>
      </c>
      <c r="F3220" s="1">
        <v>0.1</v>
      </c>
    </row>
    <row r="3221" spans="2:6">
      <c r="C3221" s="4">
        <v>5</v>
      </c>
      <c r="D3221" s="16" t="s">
        <v>1359</v>
      </c>
      <c r="E3221" s="18">
        <v>0</v>
      </c>
      <c r="F3221" s="3" t="s">
        <v>88</v>
      </c>
    </row>
    <row r="3222" spans="2:6">
      <c r="C3222" s="4">
        <v>6</v>
      </c>
      <c r="D3222" s="16" t="s">
        <v>1360</v>
      </c>
      <c r="E3222" s="18">
        <v>0</v>
      </c>
      <c r="F3222" s="3" t="s">
        <v>88</v>
      </c>
    </row>
    <row r="3223" spans="2:6">
      <c r="C3223" s="4">
        <v>7</v>
      </c>
      <c r="D3223" s="16" t="s">
        <v>95</v>
      </c>
      <c r="E3223" s="18">
        <v>68</v>
      </c>
      <c r="F3223" s="1">
        <v>4.5</v>
      </c>
    </row>
    <row r="3224" spans="2:6">
      <c r="C3224" s="4"/>
      <c r="D3224" s="16" t="s">
        <v>567</v>
      </c>
      <c r="E3224" s="25" t="s">
        <v>88</v>
      </c>
      <c r="F3224" s="22">
        <v>6.5</v>
      </c>
    </row>
    <row r="3225" spans="2:6">
      <c r="C3225" s="7"/>
      <c r="D3225" s="13" t="s">
        <v>260</v>
      </c>
      <c r="E3225" s="23" t="s">
        <v>88</v>
      </c>
      <c r="F3225" s="24">
        <v>1.1000000000000001</v>
      </c>
    </row>
    <row r="3226" spans="2:6">
      <c r="C3226" s="6"/>
      <c r="D3226" s="15" t="s">
        <v>19</v>
      </c>
      <c r="E3226" s="14"/>
      <c r="F3226" s="8"/>
    </row>
    <row r="3228" spans="2:6">
      <c r="B3228" s="19" t="str">
        <f xml:space="preserve"> HYPERLINK("#'目次'!B126", "[121]")</f>
        <v>[121]</v>
      </c>
      <c r="C3228" s="2" t="s">
        <v>1617</v>
      </c>
    </row>
    <row r="3229" spans="2:6">
      <c r="B3229" s="2"/>
      <c r="C3229" s="2"/>
    </row>
    <row r="3230" spans="2:6">
      <c r="B3230" s="2"/>
      <c r="C3230" s="2"/>
    </row>
    <row r="3231" spans="2:6">
      <c r="E3231" s="11" t="s">
        <v>2</v>
      </c>
      <c r="F3231" s="10" t="s">
        <v>3</v>
      </c>
    </row>
    <row r="3232" spans="2:6">
      <c r="C3232" s="17"/>
      <c r="D3232" s="5" t="s">
        <v>10</v>
      </c>
      <c r="E3232" s="9">
        <v>1495</v>
      </c>
      <c r="F3232" s="12">
        <v>100</v>
      </c>
    </row>
    <row r="3233" spans="2:6">
      <c r="C3233" s="4">
        <v>1</v>
      </c>
      <c r="D3233" s="16" t="s">
        <v>1355</v>
      </c>
      <c r="E3233" s="18">
        <v>941</v>
      </c>
      <c r="F3233" s="1">
        <v>62.9</v>
      </c>
    </row>
    <row r="3234" spans="2:6">
      <c r="C3234" s="4">
        <v>2</v>
      </c>
      <c r="D3234" s="16" t="s">
        <v>1356</v>
      </c>
      <c r="E3234" s="18">
        <v>343</v>
      </c>
      <c r="F3234" s="1">
        <v>22.9</v>
      </c>
    </row>
    <row r="3235" spans="2:6">
      <c r="C3235" s="4">
        <v>3</v>
      </c>
      <c r="D3235" s="16" t="s">
        <v>1357</v>
      </c>
      <c r="E3235" s="18">
        <v>112</v>
      </c>
      <c r="F3235" s="1">
        <v>7.5</v>
      </c>
    </row>
    <row r="3236" spans="2:6">
      <c r="C3236" s="4">
        <v>4</v>
      </c>
      <c r="D3236" s="16" t="s">
        <v>1358</v>
      </c>
      <c r="E3236" s="18">
        <v>27</v>
      </c>
      <c r="F3236" s="1">
        <v>1.8</v>
      </c>
    </row>
    <row r="3237" spans="2:6">
      <c r="C3237" s="4">
        <v>5</v>
      </c>
      <c r="D3237" s="16" t="s">
        <v>1359</v>
      </c>
      <c r="E3237" s="18">
        <v>2</v>
      </c>
      <c r="F3237" s="1">
        <v>0.1</v>
      </c>
    </row>
    <row r="3238" spans="2:6">
      <c r="C3238" s="4">
        <v>6</v>
      </c>
      <c r="D3238" s="16" t="s">
        <v>1360</v>
      </c>
      <c r="E3238" s="18">
        <v>2</v>
      </c>
      <c r="F3238" s="1">
        <v>0.1</v>
      </c>
    </row>
    <row r="3239" spans="2:6">
      <c r="C3239" s="4">
        <v>7</v>
      </c>
      <c r="D3239" s="16" t="s">
        <v>95</v>
      </c>
      <c r="E3239" s="18">
        <v>68</v>
      </c>
      <c r="F3239" s="1">
        <v>4.5</v>
      </c>
    </row>
    <row r="3240" spans="2:6">
      <c r="C3240" s="4"/>
      <c r="D3240" s="16" t="s">
        <v>567</v>
      </c>
      <c r="E3240" s="25" t="s">
        <v>88</v>
      </c>
      <c r="F3240" s="22">
        <v>7.2</v>
      </c>
    </row>
    <row r="3241" spans="2:6">
      <c r="C3241" s="7"/>
      <c r="D3241" s="13" t="s">
        <v>260</v>
      </c>
      <c r="E3241" s="23" t="s">
        <v>88</v>
      </c>
      <c r="F3241" s="24">
        <v>1.2</v>
      </c>
    </row>
    <row r="3242" spans="2:6">
      <c r="C3242" s="6"/>
      <c r="D3242" s="15" t="s">
        <v>19</v>
      </c>
      <c r="E3242" s="14"/>
      <c r="F3242" s="8"/>
    </row>
    <row r="3244" spans="2:6">
      <c r="B3244" s="19" t="str">
        <f xml:space="preserve"> HYPERLINK("#'目次'!B127", "[122]")</f>
        <v>[122]</v>
      </c>
      <c r="C3244" s="2" t="s">
        <v>1619</v>
      </c>
    </row>
    <row r="3245" spans="2:6">
      <c r="B3245" s="2"/>
      <c r="C3245" s="2"/>
    </row>
    <row r="3246" spans="2:6">
      <c r="B3246" s="2"/>
      <c r="C3246" s="2"/>
    </row>
    <row r="3247" spans="2:6">
      <c r="E3247" s="11" t="s">
        <v>2</v>
      </c>
      <c r="F3247" s="10" t="s">
        <v>3</v>
      </c>
    </row>
    <row r="3248" spans="2:6">
      <c r="C3248" s="17"/>
      <c r="D3248" s="5" t="s">
        <v>10</v>
      </c>
      <c r="E3248" s="9">
        <v>1495</v>
      </c>
      <c r="F3248" s="12">
        <v>100</v>
      </c>
    </row>
    <row r="3249" spans="2:6">
      <c r="C3249" s="4">
        <v>1</v>
      </c>
      <c r="D3249" s="16" t="s">
        <v>1620</v>
      </c>
      <c r="E3249" s="18">
        <v>991</v>
      </c>
      <c r="F3249" s="1">
        <v>66.3</v>
      </c>
    </row>
    <row r="3250" spans="2:6">
      <c r="C3250" s="4">
        <v>2</v>
      </c>
      <c r="D3250" s="16" t="s">
        <v>1621</v>
      </c>
      <c r="E3250" s="18">
        <v>118</v>
      </c>
      <c r="F3250" s="1">
        <v>7.9</v>
      </c>
    </row>
    <row r="3251" spans="2:6">
      <c r="C3251" s="4">
        <v>3</v>
      </c>
      <c r="D3251" s="16" t="s">
        <v>1622</v>
      </c>
      <c r="E3251" s="18">
        <v>319</v>
      </c>
      <c r="F3251" s="1">
        <v>21.3</v>
      </c>
    </row>
    <row r="3252" spans="2:6">
      <c r="C3252" s="7">
        <v>4</v>
      </c>
      <c r="D3252" s="13" t="s">
        <v>95</v>
      </c>
      <c r="E3252" s="20">
        <v>67</v>
      </c>
      <c r="F3252" s="21">
        <v>4.5</v>
      </c>
    </row>
    <row r="3253" spans="2:6">
      <c r="C3253" s="6"/>
      <c r="D3253" s="15" t="s">
        <v>19</v>
      </c>
      <c r="E3253" s="14"/>
      <c r="F3253" s="8"/>
    </row>
    <row r="3255" spans="2:6">
      <c r="B3255" s="19" t="str">
        <f xml:space="preserve"> HYPERLINK("#'目次'!B128", "[123]")</f>
        <v>[123]</v>
      </c>
      <c r="C3255" s="2" t="s">
        <v>1624</v>
      </c>
    </row>
    <row r="3256" spans="2:6">
      <c r="B3256" s="2"/>
      <c r="C3256" s="2"/>
    </row>
    <row r="3257" spans="2:6">
      <c r="B3257" s="2"/>
      <c r="C3257" s="2"/>
    </row>
    <row r="3258" spans="2:6">
      <c r="E3258" s="11" t="s">
        <v>2</v>
      </c>
      <c r="F3258" s="10" t="s">
        <v>3</v>
      </c>
    </row>
    <row r="3259" spans="2:6">
      <c r="C3259" s="17"/>
      <c r="D3259" s="5" t="s">
        <v>10</v>
      </c>
      <c r="E3259" s="9">
        <v>1495</v>
      </c>
      <c r="F3259" s="12">
        <v>100</v>
      </c>
    </row>
    <row r="3260" spans="2:6">
      <c r="C3260" s="4">
        <v>1</v>
      </c>
      <c r="D3260" s="16" t="s">
        <v>1620</v>
      </c>
      <c r="E3260" s="18">
        <v>578</v>
      </c>
      <c r="F3260" s="1">
        <v>38.700000000000003</v>
      </c>
    </row>
    <row r="3261" spans="2:6">
      <c r="C3261" s="4">
        <v>2</v>
      </c>
      <c r="D3261" s="16" t="s">
        <v>1621</v>
      </c>
      <c r="E3261" s="18">
        <v>172</v>
      </c>
      <c r="F3261" s="1">
        <v>11.5</v>
      </c>
    </row>
    <row r="3262" spans="2:6">
      <c r="C3262" s="4">
        <v>3</v>
      </c>
      <c r="D3262" s="16" t="s">
        <v>1622</v>
      </c>
      <c r="E3262" s="18">
        <v>663</v>
      </c>
      <c r="F3262" s="1">
        <v>44.3</v>
      </c>
    </row>
    <row r="3263" spans="2:6">
      <c r="C3263" s="7">
        <v>4</v>
      </c>
      <c r="D3263" s="13" t="s">
        <v>95</v>
      </c>
      <c r="E3263" s="20">
        <v>82</v>
      </c>
      <c r="F3263" s="21">
        <v>5.5</v>
      </c>
    </row>
    <row r="3264" spans="2:6">
      <c r="C3264" s="6"/>
      <c r="D3264" s="15" t="s">
        <v>19</v>
      </c>
      <c r="E3264" s="14"/>
      <c r="F3264" s="8"/>
    </row>
    <row r="3266" spans="2:6">
      <c r="B3266" s="19" t="str">
        <f xml:space="preserve"> HYPERLINK("#'目次'!B129", "[124]")</f>
        <v>[124]</v>
      </c>
      <c r="C3266" s="2" t="s">
        <v>1626</v>
      </c>
    </row>
    <row r="3267" spans="2:6">
      <c r="B3267" s="2" t="s">
        <v>7</v>
      </c>
      <c r="C3267" s="2" t="s">
        <v>1627</v>
      </c>
    </row>
    <row r="3268" spans="2:6">
      <c r="B3268" s="2"/>
      <c r="C3268" s="2"/>
    </row>
    <row r="3269" spans="2:6">
      <c r="E3269" s="11" t="s">
        <v>2</v>
      </c>
      <c r="F3269" s="10" t="s">
        <v>3</v>
      </c>
    </row>
    <row r="3270" spans="2:6">
      <c r="C3270" s="17"/>
      <c r="D3270" s="5" t="s">
        <v>10</v>
      </c>
      <c r="E3270" s="9">
        <v>1364</v>
      </c>
      <c r="F3270" s="12">
        <v>100</v>
      </c>
    </row>
    <row r="3271" spans="2:6">
      <c r="C3271" s="4">
        <v>1</v>
      </c>
      <c r="D3271" s="16" t="s">
        <v>1620</v>
      </c>
      <c r="E3271" s="18">
        <v>1037</v>
      </c>
      <c r="F3271" s="1">
        <v>76</v>
      </c>
    </row>
    <row r="3272" spans="2:6">
      <c r="C3272" s="4">
        <v>2</v>
      </c>
      <c r="D3272" s="16" t="s">
        <v>1621</v>
      </c>
      <c r="E3272" s="18">
        <v>69</v>
      </c>
      <c r="F3272" s="1">
        <v>5.0999999999999996</v>
      </c>
    </row>
    <row r="3273" spans="2:6">
      <c r="C3273" s="4">
        <v>3</v>
      </c>
      <c r="D3273" s="16" t="s">
        <v>1622</v>
      </c>
      <c r="E3273" s="18">
        <v>175</v>
      </c>
      <c r="F3273" s="1">
        <v>12.8</v>
      </c>
    </row>
    <row r="3274" spans="2:6">
      <c r="C3274" s="7">
        <v>4</v>
      </c>
      <c r="D3274" s="13" t="s">
        <v>95</v>
      </c>
      <c r="E3274" s="20">
        <v>83</v>
      </c>
      <c r="F3274" s="21">
        <v>6.1</v>
      </c>
    </row>
    <row r="3275" spans="2:6">
      <c r="C3275" s="6"/>
      <c r="D3275" s="15" t="s">
        <v>19</v>
      </c>
      <c r="E3275" s="14"/>
      <c r="F3275" s="8"/>
    </row>
    <row r="3277" spans="2:6">
      <c r="B3277" s="19" t="str">
        <f xml:space="preserve"> HYPERLINK("#'目次'!B130", "[125]")</f>
        <v>[125]</v>
      </c>
      <c r="C3277" s="2" t="s">
        <v>1628</v>
      </c>
    </row>
    <row r="3278" spans="2:6">
      <c r="B3278" s="2" t="s">
        <v>7</v>
      </c>
      <c r="C3278" s="2" t="s">
        <v>1627</v>
      </c>
    </row>
    <row r="3279" spans="2:6">
      <c r="B3279" s="2"/>
      <c r="C3279" s="2"/>
    </row>
    <row r="3280" spans="2:6">
      <c r="E3280" s="11" t="s">
        <v>2</v>
      </c>
      <c r="F3280" s="10" t="s">
        <v>3</v>
      </c>
    </row>
    <row r="3281" spans="2:6">
      <c r="C3281" s="17"/>
      <c r="D3281" s="5" t="s">
        <v>10</v>
      </c>
      <c r="E3281" s="9">
        <v>1364</v>
      </c>
      <c r="F3281" s="12">
        <v>100</v>
      </c>
    </row>
    <row r="3282" spans="2:6">
      <c r="C3282" s="4">
        <v>1</v>
      </c>
      <c r="D3282" s="16" t="s">
        <v>1620</v>
      </c>
      <c r="E3282" s="18">
        <v>691</v>
      </c>
      <c r="F3282" s="1">
        <v>50.7</v>
      </c>
    </row>
    <row r="3283" spans="2:6">
      <c r="C3283" s="4">
        <v>2</v>
      </c>
      <c r="D3283" s="16" t="s">
        <v>1621</v>
      </c>
      <c r="E3283" s="18">
        <v>131</v>
      </c>
      <c r="F3283" s="1">
        <v>9.6</v>
      </c>
    </row>
    <row r="3284" spans="2:6">
      <c r="C3284" s="4">
        <v>3</v>
      </c>
      <c r="D3284" s="16" t="s">
        <v>1622</v>
      </c>
      <c r="E3284" s="18">
        <v>448</v>
      </c>
      <c r="F3284" s="1">
        <v>32.799999999999997</v>
      </c>
    </row>
    <row r="3285" spans="2:6">
      <c r="C3285" s="7">
        <v>4</v>
      </c>
      <c r="D3285" s="13" t="s">
        <v>95</v>
      </c>
      <c r="E3285" s="20">
        <v>94</v>
      </c>
      <c r="F3285" s="21">
        <v>6.9</v>
      </c>
    </row>
    <row r="3286" spans="2:6">
      <c r="C3286" s="6"/>
      <c r="D3286" s="15" t="s">
        <v>19</v>
      </c>
      <c r="E3286" s="14"/>
      <c r="F3286" s="8"/>
    </row>
    <row r="3288" spans="2:6">
      <c r="B3288" s="19" t="str">
        <f xml:space="preserve"> HYPERLINK("#'目次'!B131", "[126]")</f>
        <v>[126]</v>
      </c>
      <c r="C3288" s="2" t="s">
        <v>1630</v>
      </c>
    </row>
    <row r="3289" spans="2:6">
      <c r="B3289" s="2"/>
      <c r="C3289" s="2"/>
    </row>
    <row r="3290" spans="2:6">
      <c r="B3290" s="2"/>
      <c r="C3290" s="2"/>
    </row>
    <row r="3291" spans="2:6">
      <c r="E3291" s="11" t="s">
        <v>2</v>
      </c>
      <c r="F3291" s="10" t="s">
        <v>3</v>
      </c>
    </row>
    <row r="3292" spans="2:6">
      <c r="C3292" s="17"/>
      <c r="D3292" s="5" t="s">
        <v>10</v>
      </c>
      <c r="E3292" s="9">
        <v>1495</v>
      </c>
      <c r="F3292" s="12">
        <v>100</v>
      </c>
    </row>
    <row r="3293" spans="2:6">
      <c r="C3293" s="4">
        <v>1</v>
      </c>
      <c r="D3293" s="16" t="s">
        <v>1620</v>
      </c>
      <c r="E3293" s="18">
        <v>1037</v>
      </c>
      <c r="F3293" s="1">
        <v>69.400000000000006</v>
      </c>
    </row>
    <row r="3294" spans="2:6">
      <c r="C3294" s="4">
        <v>2</v>
      </c>
      <c r="D3294" s="16" t="s">
        <v>1621</v>
      </c>
      <c r="E3294" s="18">
        <v>69</v>
      </c>
      <c r="F3294" s="1">
        <v>4.5999999999999996</v>
      </c>
    </row>
    <row r="3295" spans="2:6">
      <c r="C3295" s="4">
        <v>3</v>
      </c>
      <c r="D3295" s="16" t="s">
        <v>1622</v>
      </c>
      <c r="E3295" s="18">
        <v>175</v>
      </c>
      <c r="F3295" s="1">
        <v>11.7</v>
      </c>
    </row>
    <row r="3296" spans="2:6">
      <c r="C3296" s="4">
        <v>4</v>
      </c>
      <c r="D3296" s="16" t="s">
        <v>1443</v>
      </c>
      <c r="E3296" s="18">
        <v>131</v>
      </c>
      <c r="F3296" s="1">
        <v>8.8000000000000007</v>
      </c>
    </row>
    <row r="3297" spans="2:6">
      <c r="C3297" s="7">
        <v>5</v>
      </c>
      <c r="D3297" s="13" t="s">
        <v>95</v>
      </c>
      <c r="E3297" s="20">
        <v>83</v>
      </c>
      <c r="F3297" s="21">
        <v>5.6</v>
      </c>
    </row>
    <row r="3298" spans="2:6">
      <c r="C3298" s="6"/>
      <c r="D3298" s="15" t="s">
        <v>19</v>
      </c>
      <c r="E3298" s="14"/>
      <c r="F3298" s="8"/>
    </row>
    <row r="3300" spans="2:6">
      <c r="B3300" s="19" t="str">
        <f xml:space="preserve"> HYPERLINK("#'目次'!B132", "[127]")</f>
        <v>[127]</v>
      </c>
      <c r="C3300" s="2" t="s">
        <v>1632</v>
      </c>
    </row>
    <row r="3301" spans="2:6">
      <c r="B3301" s="2"/>
      <c r="C3301" s="2"/>
    </row>
    <row r="3302" spans="2:6">
      <c r="B3302" s="2"/>
      <c r="C3302" s="2"/>
    </row>
    <row r="3303" spans="2:6">
      <c r="E3303" s="11" t="s">
        <v>2</v>
      </c>
      <c r="F3303" s="10" t="s">
        <v>3</v>
      </c>
    </row>
    <row r="3304" spans="2:6">
      <c r="C3304" s="17"/>
      <c r="D3304" s="5" t="s">
        <v>10</v>
      </c>
      <c r="E3304" s="9">
        <v>1495</v>
      </c>
      <c r="F3304" s="12">
        <v>100</v>
      </c>
    </row>
    <row r="3305" spans="2:6">
      <c r="C3305" s="4">
        <v>1</v>
      </c>
      <c r="D3305" s="16" t="s">
        <v>1620</v>
      </c>
      <c r="E3305" s="18">
        <v>691</v>
      </c>
      <c r="F3305" s="1">
        <v>46.2</v>
      </c>
    </row>
    <row r="3306" spans="2:6">
      <c r="C3306" s="4">
        <v>2</v>
      </c>
      <c r="D3306" s="16" t="s">
        <v>1621</v>
      </c>
      <c r="E3306" s="18">
        <v>131</v>
      </c>
      <c r="F3306" s="1">
        <v>8.8000000000000007</v>
      </c>
    </row>
    <row r="3307" spans="2:6">
      <c r="C3307" s="4">
        <v>3</v>
      </c>
      <c r="D3307" s="16" t="s">
        <v>1622</v>
      </c>
      <c r="E3307" s="18">
        <v>448</v>
      </c>
      <c r="F3307" s="1">
        <v>30</v>
      </c>
    </row>
    <row r="3308" spans="2:6">
      <c r="C3308" s="4">
        <v>4</v>
      </c>
      <c r="D3308" s="16" t="s">
        <v>1443</v>
      </c>
      <c r="E3308" s="18">
        <v>131</v>
      </c>
      <c r="F3308" s="1">
        <v>8.8000000000000007</v>
      </c>
    </row>
    <row r="3309" spans="2:6">
      <c r="C3309" s="7">
        <v>5</v>
      </c>
      <c r="D3309" s="13" t="s">
        <v>95</v>
      </c>
      <c r="E3309" s="20">
        <v>94</v>
      </c>
      <c r="F3309" s="21">
        <v>6.3</v>
      </c>
    </row>
    <row r="3310" spans="2:6">
      <c r="C3310" s="6"/>
      <c r="D3310" s="15" t="s">
        <v>19</v>
      </c>
      <c r="E3310" s="14"/>
      <c r="F3310" s="8"/>
    </row>
    <row r="3312" spans="2:6">
      <c r="B3312" s="19" t="str">
        <f xml:space="preserve"> HYPERLINK("#'目次'!B133", "[128]")</f>
        <v>[128]</v>
      </c>
      <c r="C3312" s="2" t="s">
        <v>1634</v>
      </c>
    </row>
    <row r="3313" spans="2:6">
      <c r="B3313" s="2"/>
      <c r="C3313" s="2"/>
    </row>
    <row r="3314" spans="2:6">
      <c r="B3314" s="2"/>
      <c r="C3314" s="2"/>
    </row>
    <row r="3315" spans="2:6">
      <c r="E3315" s="11" t="s">
        <v>2</v>
      </c>
      <c r="F3315" s="10" t="s">
        <v>3</v>
      </c>
    </row>
    <row r="3316" spans="2:6">
      <c r="C3316" s="17"/>
      <c r="D3316" s="5" t="s">
        <v>10</v>
      </c>
      <c r="E3316" s="9">
        <v>1495</v>
      </c>
      <c r="F3316" s="12">
        <v>100</v>
      </c>
    </row>
    <row r="3317" spans="2:6">
      <c r="C3317" s="4">
        <v>1</v>
      </c>
      <c r="D3317" s="16" t="s">
        <v>63</v>
      </c>
      <c r="E3317" s="18">
        <v>37</v>
      </c>
      <c r="F3317" s="1">
        <v>2.5</v>
      </c>
    </row>
    <row r="3318" spans="2:6">
      <c r="C3318" s="4">
        <v>2</v>
      </c>
      <c r="D3318" s="16" t="s">
        <v>64</v>
      </c>
      <c r="E3318" s="18">
        <v>498</v>
      </c>
      <c r="F3318" s="1">
        <v>33.299999999999997</v>
      </c>
    </row>
    <row r="3319" spans="2:6">
      <c r="C3319" s="4">
        <v>3</v>
      </c>
      <c r="D3319" s="16" t="s">
        <v>65</v>
      </c>
      <c r="E3319" s="18">
        <v>263</v>
      </c>
      <c r="F3319" s="1">
        <v>17.600000000000001</v>
      </c>
    </row>
    <row r="3320" spans="2:6">
      <c r="C3320" s="4">
        <v>4</v>
      </c>
      <c r="D3320" s="16" t="s">
        <v>66</v>
      </c>
      <c r="E3320" s="18">
        <v>263</v>
      </c>
      <c r="F3320" s="1">
        <v>17.600000000000001</v>
      </c>
    </row>
    <row r="3321" spans="2:6">
      <c r="C3321" s="4">
        <v>5</v>
      </c>
      <c r="D3321" s="16" t="s">
        <v>67</v>
      </c>
      <c r="E3321" s="18">
        <v>303</v>
      </c>
      <c r="F3321" s="1">
        <v>20.3</v>
      </c>
    </row>
    <row r="3322" spans="2:6">
      <c r="C3322" s="4">
        <v>6</v>
      </c>
      <c r="D3322" s="16" t="s">
        <v>1635</v>
      </c>
      <c r="E3322" s="18">
        <v>22</v>
      </c>
      <c r="F3322" s="1">
        <v>1.5</v>
      </c>
    </row>
    <row r="3323" spans="2:6">
      <c r="C3323" s="4">
        <v>7</v>
      </c>
      <c r="D3323" s="16" t="s">
        <v>69</v>
      </c>
      <c r="E3323" s="18">
        <v>0</v>
      </c>
      <c r="F3323" s="3" t="s">
        <v>88</v>
      </c>
    </row>
    <row r="3324" spans="2:6">
      <c r="C3324" s="4">
        <v>8</v>
      </c>
      <c r="D3324" s="16" t="s">
        <v>516</v>
      </c>
      <c r="E3324" s="18">
        <v>0</v>
      </c>
      <c r="F3324" s="3" t="s">
        <v>88</v>
      </c>
    </row>
    <row r="3325" spans="2:6">
      <c r="C3325" s="4">
        <v>9</v>
      </c>
      <c r="D3325" s="16" t="s">
        <v>1636</v>
      </c>
      <c r="E3325" s="18">
        <v>44</v>
      </c>
      <c r="F3325" s="1">
        <v>2.9</v>
      </c>
    </row>
    <row r="3326" spans="2:6">
      <c r="C3326" s="7">
        <v>10</v>
      </c>
      <c r="D3326" s="13" t="s">
        <v>95</v>
      </c>
      <c r="E3326" s="20">
        <v>65</v>
      </c>
      <c r="F3326" s="21">
        <v>4.3</v>
      </c>
    </row>
    <row r="3327" spans="2:6">
      <c r="C3327" s="6"/>
      <c r="D3327" s="15" t="s">
        <v>19</v>
      </c>
      <c r="E3327" s="14"/>
      <c r="F3327" s="8"/>
    </row>
    <row r="3329" spans="2:6">
      <c r="B3329" s="19" t="str">
        <f xml:space="preserve"> HYPERLINK("#'目次'!B134", "[129]")</f>
        <v>[129]</v>
      </c>
      <c r="C3329" s="2" t="s">
        <v>1638</v>
      </c>
    </row>
    <row r="3330" spans="2:6">
      <c r="B3330" s="2"/>
      <c r="C3330" s="2"/>
    </row>
    <row r="3331" spans="2:6">
      <c r="B3331" s="2"/>
      <c r="C3331" s="2"/>
    </row>
    <row r="3332" spans="2:6">
      <c r="E3332" s="11" t="s">
        <v>2</v>
      </c>
      <c r="F3332" s="10" t="s">
        <v>3</v>
      </c>
    </row>
    <row r="3333" spans="2:6">
      <c r="C3333" s="17"/>
      <c r="D3333" s="5" t="s">
        <v>10</v>
      </c>
      <c r="E3333" s="9">
        <v>1495</v>
      </c>
      <c r="F3333" s="12">
        <v>100</v>
      </c>
    </row>
    <row r="3334" spans="2:6">
      <c r="C3334" s="4">
        <v>1</v>
      </c>
      <c r="D3334" s="16" t="s">
        <v>63</v>
      </c>
      <c r="E3334" s="18">
        <v>51</v>
      </c>
      <c r="F3334" s="1">
        <v>3.4</v>
      </c>
    </row>
    <row r="3335" spans="2:6">
      <c r="C3335" s="4">
        <v>2</v>
      </c>
      <c r="D3335" s="16" t="s">
        <v>64</v>
      </c>
      <c r="E3335" s="18">
        <v>451</v>
      </c>
      <c r="F3335" s="1">
        <v>30.2</v>
      </c>
    </row>
    <row r="3336" spans="2:6">
      <c r="C3336" s="4">
        <v>3</v>
      </c>
      <c r="D3336" s="16" t="s">
        <v>65</v>
      </c>
      <c r="E3336" s="18">
        <v>78</v>
      </c>
      <c r="F3336" s="1">
        <v>5.2</v>
      </c>
    </row>
    <row r="3337" spans="2:6">
      <c r="C3337" s="4">
        <v>4</v>
      </c>
      <c r="D3337" s="16" t="s">
        <v>66</v>
      </c>
      <c r="E3337" s="18">
        <v>202</v>
      </c>
      <c r="F3337" s="1">
        <v>13.5</v>
      </c>
    </row>
    <row r="3338" spans="2:6">
      <c r="C3338" s="4">
        <v>5</v>
      </c>
      <c r="D3338" s="16" t="s">
        <v>67</v>
      </c>
      <c r="E3338" s="18">
        <v>400</v>
      </c>
      <c r="F3338" s="1">
        <v>26.8</v>
      </c>
    </row>
    <row r="3339" spans="2:6">
      <c r="C3339" s="4">
        <v>6</v>
      </c>
      <c r="D3339" s="16" t="s">
        <v>1635</v>
      </c>
      <c r="E3339" s="18">
        <v>47</v>
      </c>
      <c r="F3339" s="1">
        <v>3.1</v>
      </c>
    </row>
    <row r="3340" spans="2:6">
      <c r="C3340" s="4">
        <v>7</v>
      </c>
      <c r="D3340" s="16" t="s">
        <v>69</v>
      </c>
      <c r="E3340" s="18">
        <v>1</v>
      </c>
      <c r="F3340" s="1">
        <v>0.1</v>
      </c>
    </row>
    <row r="3341" spans="2:6">
      <c r="C3341" s="4">
        <v>8</v>
      </c>
      <c r="D3341" s="16" t="s">
        <v>516</v>
      </c>
      <c r="E3341" s="18">
        <v>6</v>
      </c>
      <c r="F3341" s="1">
        <v>0.4</v>
      </c>
    </row>
    <row r="3342" spans="2:6">
      <c r="C3342" s="4">
        <v>9</v>
      </c>
      <c r="D3342" s="16" t="s">
        <v>1636</v>
      </c>
      <c r="E3342" s="18">
        <v>52</v>
      </c>
      <c r="F3342" s="1">
        <v>3.5</v>
      </c>
    </row>
    <row r="3343" spans="2:6">
      <c r="C3343" s="4">
        <v>10</v>
      </c>
      <c r="D3343" s="16" t="s">
        <v>1443</v>
      </c>
      <c r="E3343" s="18">
        <v>73</v>
      </c>
      <c r="F3343" s="1">
        <v>4.9000000000000004</v>
      </c>
    </row>
    <row r="3344" spans="2:6">
      <c r="C3344" s="7">
        <v>11</v>
      </c>
      <c r="D3344" s="13" t="s">
        <v>95</v>
      </c>
      <c r="E3344" s="20">
        <v>134</v>
      </c>
      <c r="F3344" s="21">
        <v>9</v>
      </c>
    </row>
    <row r="3345" spans="2:6">
      <c r="C3345" s="6"/>
      <c r="D3345" s="15" t="s">
        <v>19</v>
      </c>
      <c r="E3345" s="14"/>
      <c r="F3345" s="8"/>
    </row>
    <row r="3347" spans="2:6">
      <c r="B3347" s="19" t="str">
        <f xml:space="preserve"> HYPERLINK("#'目次'!B135", "[130]")</f>
        <v>[130]</v>
      </c>
      <c r="C3347" s="2" t="s">
        <v>1640</v>
      </c>
    </row>
    <row r="3348" spans="2:6">
      <c r="B3348" s="2"/>
      <c r="C3348" s="2"/>
    </row>
    <row r="3349" spans="2:6">
      <c r="B3349" s="2"/>
      <c r="C3349" s="2"/>
    </row>
    <row r="3350" spans="2:6">
      <c r="E3350" s="11" t="s">
        <v>2</v>
      </c>
      <c r="F3350" s="10" t="s">
        <v>3</v>
      </c>
    </row>
    <row r="3351" spans="2:6">
      <c r="C3351" s="17"/>
      <c r="D3351" s="5" t="s">
        <v>10</v>
      </c>
      <c r="E3351" s="9">
        <v>1495</v>
      </c>
      <c r="F3351" s="12">
        <v>100</v>
      </c>
    </row>
    <row r="3352" spans="2:6">
      <c r="C3352" s="4">
        <v>1</v>
      </c>
      <c r="D3352" s="16" t="s">
        <v>1641</v>
      </c>
      <c r="E3352" s="18">
        <v>38</v>
      </c>
      <c r="F3352" s="1">
        <v>2.5</v>
      </c>
    </row>
    <row r="3353" spans="2:6">
      <c r="C3353" s="4">
        <v>2</v>
      </c>
      <c r="D3353" s="16" t="s">
        <v>1642</v>
      </c>
      <c r="E3353" s="18">
        <v>60</v>
      </c>
      <c r="F3353" s="1">
        <v>4</v>
      </c>
    </row>
    <row r="3354" spans="2:6">
      <c r="C3354" s="4">
        <v>3</v>
      </c>
      <c r="D3354" s="16" t="s">
        <v>1643</v>
      </c>
      <c r="E3354" s="18">
        <v>98</v>
      </c>
      <c r="F3354" s="1">
        <v>6.6</v>
      </c>
    </row>
    <row r="3355" spans="2:6">
      <c r="C3355" s="4">
        <v>4</v>
      </c>
      <c r="D3355" s="16" t="s">
        <v>1644</v>
      </c>
      <c r="E3355" s="18">
        <v>121</v>
      </c>
      <c r="F3355" s="1">
        <v>8.1</v>
      </c>
    </row>
    <row r="3356" spans="2:6">
      <c r="C3356" s="4">
        <v>5</v>
      </c>
      <c r="D3356" s="16" t="s">
        <v>1645</v>
      </c>
      <c r="E3356" s="18">
        <v>161</v>
      </c>
      <c r="F3356" s="1">
        <v>10.8</v>
      </c>
    </row>
    <row r="3357" spans="2:6">
      <c r="C3357" s="4">
        <v>6</v>
      </c>
      <c r="D3357" s="16" t="s">
        <v>1646</v>
      </c>
      <c r="E3357" s="18">
        <v>122</v>
      </c>
      <c r="F3357" s="1">
        <v>8.1999999999999993</v>
      </c>
    </row>
    <row r="3358" spans="2:6">
      <c r="C3358" s="4">
        <v>7</v>
      </c>
      <c r="D3358" s="16" t="s">
        <v>1647</v>
      </c>
      <c r="E3358" s="18">
        <v>119</v>
      </c>
      <c r="F3358" s="1">
        <v>8</v>
      </c>
    </row>
    <row r="3359" spans="2:6">
      <c r="C3359" s="4">
        <v>8</v>
      </c>
      <c r="D3359" s="16" t="s">
        <v>1648</v>
      </c>
      <c r="E3359" s="18">
        <v>97</v>
      </c>
      <c r="F3359" s="1">
        <v>6.5</v>
      </c>
    </row>
    <row r="3360" spans="2:6">
      <c r="C3360" s="4">
        <v>9</v>
      </c>
      <c r="D3360" s="16" t="s">
        <v>1649</v>
      </c>
      <c r="E3360" s="18">
        <v>75</v>
      </c>
      <c r="F3360" s="1">
        <v>5</v>
      </c>
    </row>
    <row r="3361" spans="2:6">
      <c r="C3361" s="4">
        <v>10</v>
      </c>
      <c r="D3361" s="16" t="s">
        <v>1650</v>
      </c>
      <c r="E3361" s="18">
        <v>174</v>
      </c>
      <c r="F3361" s="1">
        <v>11.6</v>
      </c>
    </row>
    <row r="3362" spans="2:6">
      <c r="C3362" s="4">
        <v>11</v>
      </c>
      <c r="D3362" s="16" t="s">
        <v>516</v>
      </c>
      <c r="E3362" s="18">
        <v>297</v>
      </c>
      <c r="F3362" s="1">
        <v>19.899999999999999</v>
      </c>
    </row>
    <row r="3363" spans="2:6">
      <c r="C3363" s="7">
        <v>12</v>
      </c>
      <c r="D3363" s="13" t="s">
        <v>95</v>
      </c>
      <c r="E3363" s="20">
        <v>133</v>
      </c>
      <c r="F3363" s="21">
        <v>8.9</v>
      </c>
    </row>
    <row r="3364" spans="2:6">
      <c r="C3364" s="6"/>
      <c r="D3364" s="15" t="s">
        <v>19</v>
      </c>
      <c r="E3364" s="14"/>
      <c r="F3364" s="8"/>
    </row>
    <row r="3366" spans="2:6">
      <c r="B3366" s="19" t="str">
        <f xml:space="preserve"> HYPERLINK("#'目次'!B136", "[131]")</f>
        <v>[131]</v>
      </c>
      <c r="C3366" s="2" t="s">
        <v>1652</v>
      </c>
    </row>
    <row r="3367" spans="2:6">
      <c r="B3367" s="2"/>
      <c r="C3367" s="2"/>
    </row>
    <row r="3368" spans="2:6">
      <c r="B3368" s="2"/>
      <c r="C3368" s="2"/>
    </row>
    <row r="3369" spans="2:6">
      <c r="E3369" s="11" t="s">
        <v>2</v>
      </c>
      <c r="F3369" s="10" t="s">
        <v>3</v>
      </c>
    </row>
    <row r="3370" spans="2:6">
      <c r="C3370" s="17"/>
      <c r="D3370" s="5" t="s">
        <v>10</v>
      </c>
      <c r="E3370" s="9">
        <v>1495</v>
      </c>
      <c r="F3370" s="12">
        <v>100</v>
      </c>
    </row>
    <row r="3371" spans="2:6">
      <c r="C3371" s="4">
        <v>1</v>
      </c>
      <c r="D3371" s="16" t="s">
        <v>11</v>
      </c>
      <c r="E3371" s="18">
        <v>69</v>
      </c>
      <c r="F3371" s="1">
        <v>4.5999999999999996</v>
      </c>
    </row>
    <row r="3372" spans="2:6">
      <c r="C3372" s="4">
        <v>2</v>
      </c>
      <c r="D3372" s="16" t="s">
        <v>1653</v>
      </c>
      <c r="E3372" s="18">
        <v>18</v>
      </c>
      <c r="F3372" s="1">
        <v>1.2</v>
      </c>
    </row>
    <row r="3373" spans="2:6">
      <c r="C3373" s="4">
        <v>3</v>
      </c>
      <c r="D3373" s="16" t="s">
        <v>1654</v>
      </c>
      <c r="E3373" s="18">
        <v>29</v>
      </c>
      <c r="F3373" s="1">
        <v>1.9</v>
      </c>
    </row>
    <row r="3374" spans="2:6">
      <c r="C3374" s="4">
        <v>4</v>
      </c>
      <c r="D3374" s="16" t="s">
        <v>1655</v>
      </c>
      <c r="E3374" s="18">
        <v>24</v>
      </c>
      <c r="F3374" s="1">
        <v>1.6</v>
      </c>
    </row>
    <row r="3375" spans="2:6">
      <c r="C3375" s="4">
        <v>5</v>
      </c>
      <c r="D3375" s="16" t="s">
        <v>1656</v>
      </c>
      <c r="E3375" s="18">
        <v>18</v>
      </c>
      <c r="F3375" s="1">
        <v>1.2</v>
      </c>
    </row>
    <row r="3376" spans="2:6">
      <c r="C3376" s="4">
        <v>6</v>
      </c>
      <c r="D3376" s="16" t="s">
        <v>1657</v>
      </c>
      <c r="E3376" s="18">
        <v>17</v>
      </c>
      <c r="F3376" s="1">
        <v>1.1000000000000001</v>
      </c>
    </row>
    <row r="3377" spans="3:6">
      <c r="C3377" s="4">
        <v>7</v>
      </c>
      <c r="D3377" s="16" t="s">
        <v>1658</v>
      </c>
      <c r="E3377" s="18">
        <v>19</v>
      </c>
      <c r="F3377" s="1">
        <v>1.3</v>
      </c>
    </row>
    <row r="3378" spans="3:6">
      <c r="C3378" s="4">
        <v>8</v>
      </c>
      <c r="D3378" s="16" t="s">
        <v>1659</v>
      </c>
      <c r="E3378" s="18">
        <v>40</v>
      </c>
      <c r="F3378" s="1">
        <v>2.7</v>
      </c>
    </row>
    <row r="3379" spans="3:6">
      <c r="C3379" s="4">
        <v>9</v>
      </c>
      <c r="D3379" s="16" t="s">
        <v>1660</v>
      </c>
      <c r="E3379" s="18">
        <v>37</v>
      </c>
      <c r="F3379" s="1">
        <v>2.5</v>
      </c>
    </row>
    <row r="3380" spans="3:6">
      <c r="C3380" s="4">
        <v>10</v>
      </c>
      <c r="D3380" s="16" t="s">
        <v>1661</v>
      </c>
      <c r="E3380" s="18">
        <v>31</v>
      </c>
      <c r="F3380" s="1">
        <v>2.1</v>
      </c>
    </row>
    <row r="3381" spans="3:6">
      <c r="C3381" s="4">
        <v>11</v>
      </c>
      <c r="D3381" s="16" t="s">
        <v>1662</v>
      </c>
      <c r="E3381" s="18">
        <v>77</v>
      </c>
      <c r="F3381" s="1">
        <v>5.2</v>
      </c>
    </row>
    <row r="3382" spans="3:6">
      <c r="C3382" s="4">
        <v>12</v>
      </c>
      <c r="D3382" s="16" t="s">
        <v>1663</v>
      </c>
      <c r="E3382" s="18">
        <v>52</v>
      </c>
      <c r="F3382" s="1">
        <v>3.5</v>
      </c>
    </row>
    <row r="3383" spans="3:6">
      <c r="C3383" s="4">
        <v>13</v>
      </c>
      <c r="D3383" s="16" t="s">
        <v>1664</v>
      </c>
      <c r="E3383" s="18">
        <v>124</v>
      </c>
      <c r="F3383" s="1">
        <v>8.3000000000000007</v>
      </c>
    </row>
    <row r="3384" spans="3:6">
      <c r="C3384" s="4">
        <v>14</v>
      </c>
      <c r="D3384" s="16" t="s">
        <v>1665</v>
      </c>
      <c r="E3384" s="18">
        <v>93</v>
      </c>
      <c r="F3384" s="1">
        <v>6.2</v>
      </c>
    </row>
    <row r="3385" spans="3:6">
      <c r="C3385" s="4">
        <v>15</v>
      </c>
      <c r="D3385" s="16" t="s">
        <v>1666</v>
      </c>
      <c r="E3385" s="18">
        <v>25</v>
      </c>
      <c r="F3385" s="1">
        <v>1.7</v>
      </c>
    </row>
    <row r="3386" spans="3:6">
      <c r="C3386" s="4">
        <v>16</v>
      </c>
      <c r="D3386" s="16" t="s">
        <v>1667</v>
      </c>
      <c r="E3386" s="18">
        <v>13</v>
      </c>
      <c r="F3386" s="1">
        <v>0.9</v>
      </c>
    </row>
    <row r="3387" spans="3:6">
      <c r="C3387" s="4">
        <v>17</v>
      </c>
      <c r="D3387" s="16" t="s">
        <v>1668</v>
      </c>
      <c r="E3387" s="18">
        <v>16</v>
      </c>
      <c r="F3387" s="1">
        <v>1.1000000000000001</v>
      </c>
    </row>
    <row r="3388" spans="3:6">
      <c r="C3388" s="4">
        <v>18</v>
      </c>
      <c r="D3388" s="16" t="s">
        <v>1669</v>
      </c>
      <c r="E3388" s="18">
        <v>15</v>
      </c>
      <c r="F3388" s="1">
        <v>1</v>
      </c>
    </row>
    <row r="3389" spans="3:6">
      <c r="C3389" s="4">
        <v>19</v>
      </c>
      <c r="D3389" s="16" t="s">
        <v>1670</v>
      </c>
      <c r="E3389" s="18">
        <v>1</v>
      </c>
      <c r="F3389" s="1">
        <v>0.1</v>
      </c>
    </row>
    <row r="3390" spans="3:6">
      <c r="C3390" s="4">
        <v>20</v>
      </c>
      <c r="D3390" s="16" t="s">
        <v>1671</v>
      </c>
      <c r="E3390" s="18">
        <v>20</v>
      </c>
      <c r="F3390" s="1">
        <v>1.3</v>
      </c>
    </row>
    <row r="3391" spans="3:6">
      <c r="C3391" s="4">
        <v>21</v>
      </c>
      <c r="D3391" s="16" t="s">
        <v>1672</v>
      </c>
      <c r="E3391" s="18">
        <v>31</v>
      </c>
      <c r="F3391" s="1">
        <v>2.1</v>
      </c>
    </row>
    <row r="3392" spans="3:6">
      <c r="C3392" s="4">
        <v>22</v>
      </c>
      <c r="D3392" s="16" t="s">
        <v>1673</v>
      </c>
      <c r="E3392" s="18">
        <v>52</v>
      </c>
      <c r="F3392" s="1">
        <v>3.5</v>
      </c>
    </row>
    <row r="3393" spans="3:6">
      <c r="C3393" s="4">
        <v>23</v>
      </c>
      <c r="D3393" s="16" t="s">
        <v>1674</v>
      </c>
      <c r="E3393" s="18">
        <v>111</v>
      </c>
      <c r="F3393" s="1">
        <v>7.4</v>
      </c>
    </row>
    <row r="3394" spans="3:6">
      <c r="C3394" s="4">
        <v>24</v>
      </c>
      <c r="D3394" s="16" t="s">
        <v>1675</v>
      </c>
      <c r="E3394" s="18">
        <v>24</v>
      </c>
      <c r="F3394" s="1">
        <v>1.6</v>
      </c>
    </row>
    <row r="3395" spans="3:6">
      <c r="C3395" s="4">
        <v>25</v>
      </c>
      <c r="D3395" s="16" t="s">
        <v>1676</v>
      </c>
      <c r="E3395" s="18">
        <v>11</v>
      </c>
      <c r="F3395" s="1">
        <v>0.7</v>
      </c>
    </row>
    <row r="3396" spans="3:6">
      <c r="C3396" s="4">
        <v>26</v>
      </c>
      <c r="D3396" s="16" t="s">
        <v>1677</v>
      </c>
      <c r="E3396" s="18">
        <v>23</v>
      </c>
      <c r="F3396" s="1">
        <v>1.5</v>
      </c>
    </row>
    <row r="3397" spans="3:6">
      <c r="C3397" s="4">
        <v>27</v>
      </c>
      <c r="D3397" s="16" t="s">
        <v>1678</v>
      </c>
      <c r="E3397" s="18">
        <v>75</v>
      </c>
      <c r="F3397" s="1">
        <v>5</v>
      </c>
    </row>
    <row r="3398" spans="3:6">
      <c r="C3398" s="4">
        <v>28</v>
      </c>
      <c r="D3398" s="16" t="s">
        <v>1679</v>
      </c>
      <c r="E3398" s="18">
        <v>39</v>
      </c>
      <c r="F3398" s="1">
        <v>2.6</v>
      </c>
    </row>
    <row r="3399" spans="3:6">
      <c r="C3399" s="4">
        <v>29</v>
      </c>
      <c r="D3399" s="16" t="s">
        <v>1680</v>
      </c>
      <c r="E3399" s="18">
        <v>19</v>
      </c>
      <c r="F3399" s="1">
        <v>1.3</v>
      </c>
    </row>
    <row r="3400" spans="3:6">
      <c r="C3400" s="4">
        <v>30</v>
      </c>
      <c r="D3400" s="16" t="s">
        <v>1681</v>
      </c>
      <c r="E3400" s="18">
        <v>18</v>
      </c>
      <c r="F3400" s="1">
        <v>1.2</v>
      </c>
    </row>
    <row r="3401" spans="3:6">
      <c r="C3401" s="4">
        <v>31</v>
      </c>
      <c r="D3401" s="16" t="s">
        <v>1682</v>
      </c>
      <c r="E3401" s="18">
        <v>5</v>
      </c>
      <c r="F3401" s="1">
        <v>0.3</v>
      </c>
    </row>
    <row r="3402" spans="3:6">
      <c r="C3402" s="4">
        <v>32</v>
      </c>
      <c r="D3402" s="16" t="s">
        <v>1683</v>
      </c>
      <c r="E3402" s="18">
        <v>7</v>
      </c>
      <c r="F3402" s="1">
        <v>0.5</v>
      </c>
    </row>
    <row r="3403" spans="3:6">
      <c r="C3403" s="4">
        <v>33</v>
      </c>
      <c r="D3403" s="16" t="s">
        <v>1684</v>
      </c>
      <c r="E3403" s="18">
        <v>26</v>
      </c>
      <c r="F3403" s="1">
        <v>1.7</v>
      </c>
    </row>
    <row r="3404" spans="3:6">
      <c r="C3404" s="4">
        <v>34</v>
      </c>
      <c r="D3404" s="16" t="s">
        <v>1685</v>
      </c>
      <c r="E3404" s="18">
        <v>30</v>
      </c>
      <c r="F3404" s="1">
        <v>2</v>
      </c>
    </row>
    <row r="3405" spans="3:6">
      <c r="C3405" s="4">
        <v>35</v>
      </c>
      <c r="D3405" s="16" t="s">
        <v>1686</v>
      </c>
      <c r="E3405" s="18">
        <v>13</v>
      </c>
      <c r="F3405" s="1">
        <v>0.9</v>
      </c>
    </row>
    <row r="3406" spans="3:6">
      <c r="C3406" s="4">
        <v>36</v>
      </c>
      <c r="D3406" s="16" t="s">
        <v>1687</v>
      </c>
      <c r="E3406" s="18">
        <v>7</v>
      </c>
      <c r="F3406" s="1">
        <v>0.5</v>
      </c>
    </row>
    <row r="3407" spans="3:6">
      <c r="C3407" s="4">
        <v>37</v>
      </c>
      <c r="D3407" s="16" t="s">
        <v>1688</v>
      </c>
      <c r="E3407" s="18">
        <v>19</v>
      </c>
      <c r="F3407" s="1">
        <v>1.3</v>
      </c>
    </row>
    <row r="3408" spans="3:6">
      <c r="C3408" s="4">
        <v>38</v>
      </c>
      <c r="D3408" s="16" t="s">
        <v>1689</v>
      </c>
      <c r="E3408" s="18">
        <v>18</v>
      </c>
      <c r="F3408" s="1">
        <v>1.2</v>
      </c>
    </row>
    <row r="3409" spans="3:6">
      <c r="C3409" s="4">
        <v>39</v>
      </c>
      <c r="D3409" s="16" t="s">
        <v>1690</v>
      </c>
      <c r="E3409" s="18">
        <v>11</v>
      </c>
      <c r="F3409" s="1">
        <v>0.7</v>
      </c>
    </row>
    <row r="3410" spans="3:6">
      <c r="C3410" s="4">
        <v>40</v>
      </c>
      <c r="D3410" s="16" t="s">
        <v>1691</v>
      </c>
      <c r="E3410" s="18">
        <v>85</v>
      </c>
      <c r="F3410" s="1">
        <v>5.7</v>
      </c>
    </row>
    <row r="3411" spans="3:6">
      <c r="C3411" s="4">
        <v>41</v>
      </c>
      <c r="D3411" s="16" t="s">
        <v>1692</v>
      </c>
      <c r="E3411" s="18">
        <v>7</v>
      </c>
      <c r="F3411" s="1">
        <v>0.5</v>
      </c>
    </row>
    <row r="3412" spans="3:6">
      <c r="C3412" s="4">
        <v>42</v>
      </c>
      <c r="D3412" s="16" t="s">
        <v>1693</v>
      </c>
      <c r="E3412" s="18">
        <v>15</v>
      </c>
      <c r="F3412" s="1">
        <v>1</v>
      </c>
    </row>
    <row r="3413" spans="3:6">
      <c r="C3413" s="4">
        <v>43</v>
      </c>
      <c r="D3413" s="16" t="s">
        <v>1694</v>
      </c>
      <c r="E3413" s="18">
        <v>17</v>
      </c>
      <c r="F3413" s="1">
        <v>1.1000000000000001</v>
      </c>
    </row>
    <row r="3414" spans="3:6">
      <c r="C3414" s="4">
        <v>44</v>
      </c>
      <c r="D3414" s="16" t="s">
        <v>1695</v>
      </c>
      <c r="E3414" s="18">
        <v>15</v>
      </c>
      <c r="F3414" s="1">
        <v>1</v>
      </c>
    </row>
    <row r="3415" spans="3:6">
      <c r="C3415" s="4">
        <v>45</v>
      </c>
      <c r="D3415" s="16" t="s">
        <v>1696</v>
      </c>
      <c r="E3415" s="18">
        <v>14</v>
      </c>
      <c r="F3415" s="1">
        <v>0.9</v>
      </c>
    </row>
    <row r="3416" spans="3:6">
      <c r="C3416" s="4">
        <v>46</v>
      </c>
      <c r="D3416" s="16" t="s">
        <v>1697</v>
      </c>
      <c r="E3416" s="18">
        <v>32</v>
      </c>
      <c r="F3416" s="1">
        <v>2.1</v>
      </c>
    </row>
    <row r="3417" spans="3:6">
      <c r="C3417" s="7">
        <v>47</v>
      </c>
      <c r="D3417" s="13" t="s">
        <v>1698</v>
      </c>
      <c r="E3417" s="20">
        <v>33</v>
      </c>
      <c r="F3417" s="21">
        <v>2.2000000000000002</v>
      </c>
    </row>
    <row r="3418" spans="3:6">
      <c r="C3418" s="6"/>
      <c r="D3418" s="15" t="s">
        <v>19</v>
      </c>
      <c r="E3418" s="14"/>
      <c r="F3418" s="8"/>
    </row>
  </sheetData>
  <phoneticPr fontId="5"/>
  <conditionalFormatting sqref="J1166:J1167">
    <cfRule type="duplicateValues" dxfId="0" priority="2"/>
  </conditionalFormatting>
  <pageMargins left="0.7" right="0.7" top="0.70634920634920628" bottom="0.70634920634920628" header="0.34920634920634919" footer="0.34920634920634919"/>
  <pageSetup paperSize="9" scale="71" orientation="portrait" r:id="rId1"/>
  <headerFooter>
    <oddFooter>&amp;C&amp;P</oddFooter>
  </headerFooter>
  <rowBreaks count="46" manualBreakCount="46">
    <brk id="70" max="16383" man="1"/>
    <brk id="131" max="16383" man="1"/>
    <brk id="200" max="16383" man="1"/>
    <brk id="221" max="16383" man="1"/>
    <brk id="359" max="16383" man="1"/>
    <brk id="426" max="16383" man="1"/>
    <brk id="482" max="16383" man="1"/>
    <brk id="570" max="16383" man="1"/>
    <brk id="662" max="16383" man="1"/>
    <brk id="755" max="16383" man="1"/>
    <brk id="814" max="16383" man="1"/>
    <brk id="872" max="16383" man="1"/>
    <brk id="889" max="16383" man="1"/>
    <brk id="1027" max="16383" man="1"/>
    <brk id="1062" max="16383" man="1"/>
    <brk id="1149" max="16383" man="1"/>
    <brk id="1160" max="16383" man="1"/>
    <brk id="1170" max="16383" man="1"/>
    <brk id="1188" max="16383" man="1"/>
    <brk id="1378" max="16383" man="1"/>
    <brk id="1465" max="16383" man="1"/>
    <brk id="1523" max="16383" man="1"/>
    <brk id="1580" max="16383" man="1"/>
    <brk id="1633" max="16383" man="1"/>
    <brk id="2099" max="16383" man="1"/>
    <brk id="2163" max="16383" man="1"/>
    <brk id="2221" max="16383" man="1"/>
    <brk id="2279" max="16383" man="1"/>
    <brk id="2347" max="16383" man="1"/>
    <brk id="2415" max="16383" man="1"/>
    <brk id="2477" max="16383" man="1"/>
    <brk id="2541" max="16383" man="1"/>
    <brk id="2601" max="16383" man="1"/>
    <brk id="2658" max="16383" man="1"/>
    <brk id="2718" max="16383" man="1"/>
    <brk id="2758" max="16383" man="1"/>
    <brk id="2818" max="16383" man="1"/>
    <brk id="2877" max="16383" man="1"/>
    <brk id="2948" max="16383" man="1"/>
    <brk id="3011" max="16383" man="1"/>
    <brk id="3076" max="16383" man="1"/>
    <brk id="3135" max="16383" man="1"/>
    <brk id="3196" max="16383" man="1"/>
    <brk id="3265" max="16383" man="1"/>
    <brk id="3328" max="16383" man="1"/>
    <brk id="3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目次</vt:lpstr>
      <vt:lpstr>NP</vt:lpstr>
      <vt:lpstr>NP!Print_Area</vt:lpstr>
      <vt:lpstr>NP!Print_Titles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河野 繭美</dc:creator>
  <cp:lastModifiedBy>姜 泰安</cp:lastModifiedBy>
  <dcterms:created xsi:type="dcterms:W3CDTF">2023-12-15T07:50:18Z</dcterms:created>
  <dcterms:modified xsi:type="dcterms:W3CDTF">2023-12-18T01:59:10Z</dcterms:modified>
</cp:coreProperties>
</file>