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0.65.102"/>
  <workbookPr defaultThemeVersion="164011"/>
  <bookViews>
    <workbookView xWindow="480" yWindow="60" windowWidth="18075" windowHeight="9900"/>
  </bookViews>
  <sheets>
    <sheet name="目次" sheetId="1" r:id="rId1"/>
    <sheet name="NP" sheetId="2" r:id="rId2"/>
  </sheets>
  <definedNames>
    <definedName name="_xlnm.Print_Area" localSheetId="1">NP!$A:$F</definedName>
    <definedName name="_xlnm.Print_Titles" localSheetId="1">NP!$1:$4</definedName>
    <definedName name="_xlnm.Print_Titles" localSheetId="0">目次!$1:$5</definedName>
  </definedNames>
  <calcPr calcId="40001"/>
</workbook>
</file>

<file path=xl/sharedStrings.xml><?xml version="1.0" encoding="utf-8"?>
<sst xmlns="http://schemas.openxmlformats.org/spreadsheetml/2006/main" count="3759" uniqueCount="1452">
  <si>
    <t>②12～21歳のスポーツライフに関する調査2021（第16回）単純集計結果（Q3以外N表）</t>
  </si>
  <si>
    <t>No</t>
  </si>
  <si>
    <t>N</t>
  </si>
  <si>
    <t>%</t>
  </si>
  <si>
    <t>N%</t>
  </si>
  <si>
    <t>タイトル</t>
  </si>
  <si>
    <t>型</t>
  </si>
  <si>
    <t>アイテム条件</t>
  </si>
  <si>
    <t>出力条件</t>
  </si>
  <si>
    <t>地域(SA)</t>
  </si>
  <si>
    <t>全体</t>
  </si>
  <si>
    <t>北海道</t>
  </si>
  <si>
    <t>東北</t>
  </si>
  <si>
    <t>関東</t>
  </si>
  <si>
    <t>中部</t>
  </si>
  <si>
    <t>近畿</t>
  </si>
  <si>
    <t>中国</t>
  </si>
  <si>
    <t>四国</t>
  </si>
  <si>
    <t>九州</t>
  </si>
  <si>
    <t/>
  </si>
  <si>
    <t>地域</t>
  </si>
  <si>
    <t>SA</t>
  </si>
  <si>
    <t>都市規模(MA)</t>
  </si>
  <si>
    <t>２１大都市（計）</t>
  </si>
  <si>
    <t>東京都区部</t>
  </si>
  <si>
    <t>２０大都市</t>
  </si>
  <si>
    <t>その他の市（計）</t>
  </si>
  <si>
    <t>人口１０万人以上の市</t>
  </si>
  <si>
    <t>人口１０万人未満の市</t>
  </si>
  <si>
    <t>町村</t>
  </si>
  <si>
    <t>都市規模</t>
  </si>
  <si>
    <t>MA</t>
  </si>
  <si>
    <t>Ｑ１－１年齢(SA)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</si>
  <si>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</si>
  <si>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</si>
  <si>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</si>
  <si>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</si>
  <si>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</si>
  <si>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</si>
  <si>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</si>
  <si>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</si>
  <si>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</si>
  <si>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</si>
  <si>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Ｑ１－１年齢</t>
  </si>
  <si>
    <t>Ｑ１－２性別(SA)</t>
  </si>
  <si>
    <t>男子</t>
  </si>
  <si>
    <t>女子</t>
  </si>
  <si>
    <t>Ｑ１－２性別</t>
  </si>
  <si>
    <t>Ｑ１－３学校(SA)</t>
  </si>
  <si>
    <t>中学校</t>
  </si>
  <si>
    <t>高校</t>
  </si>
  <si>
    <t>短大・高専</t>
  </si>
  <si>
    <t>専門学校</t>
  </si>
  <si>
    <t>大学</t>
  </si>
  <si>
    <t>進学予備校</t>
  </si>
  <si>
    <t>その他の学校</t>
  </si>
  <si>
    <t>在学していない</t>
  </si>
  <si>
    <t>Ｑ１－３学校</t>
  </si>
  <si>
    <t>Ｑ１－３ＳＱ就業状況(SA)</t>
  </si>
  <si>
    <t>【在学していない】</t>
  </si>
  <si>
    <t>働いている（フルタイム）</t>
  </si>
  <si>
    <t>働いている（パートタイムやアルバイト）</t>
  </si>
  <si>
    <t>働いていない（できれば働きたい）</t>
  </si>
  <si>
    <t>働いていない（今のところ働きたいとは思わない）</t>
  </si>
  <si>
    <t>進学準備中</t>
  </si>
  <si>
    <t>Ｑ１－３ＳＱ就業状況</t>
  </si>
  <si>
    <t>Ｑ１－４学年(SA)</t>
  </si>
  <si>
    <t>【在学している】</t>
  </si>
  <si>
    <t>１年生</t>
  </si>
  <si>
    <t>２年生</t>
  </si>
  <si>
    <t>３年生</t>
  </si>
  <si>
    <t>４年生</t>
  </si>
  <si>
    <t>５年生</t>
  </si>
  <si>
    <t>６年生</t>
  </si>
  <si>
    <t>Ｑ１－４学年</t>
  </si>
  <si>
    <t>性・学校(MA)</t>
  </si>
  <si>
    <t>男子（計）</t>
  </si>
  <si>
    <t>女子（計）</t>
  </si>
  <si>
    <t>性・学校</t>
  </si>
  <si>
    <t>学校別学年(MA)</t>
  </si>
  <si>
    <t>【在学中】</t>
  </si>
  <si>
    <t>中学生（計）</t>
  </si>
  <si>
    <t>高校生（計）</t>
  </si>
  <si>
    <t>短大・高専、専門学校、大学生（計）</t>
  </si>
  <si>
    <t>進学予備校、その他学校の学生（計）</t>
  </si>
  <si>
    <t>-</t>
  </si>
  <si>
    <t>学校別学年</t>
  </si>
  <si>
    <t>学校期(SA)</t>
  </si>
  <si>
    <t>中学校期</t>
  </si>
  <si>
    <t>高校期</t>
  </si>
  <si>
    <t>大学期</t>
  </si>
  <si>
    <t>他の学校・進学準備中</t>
  </si>
  <si>
    <t>勤労者（15～21歳）</t>
  </si>
  <si>
    <t>無職</t>
  </si>
  <si>
    <t>学校期</t>
  </si>
  <si>
    <t>性・学校期(MA)</t>
  </si>
  <si>
    <t>性・学校期</t>
  </si>
  <si>
    <t>Ｑ２　過去１年間におこなった運動・スポーツ・運動あそび(MA)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</si>
  <si>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</si>
  <si>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</si>
  <si>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</si>
  <si>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</si>
  <si>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</si>
  <si>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</si>
  <si>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</si>
  <si>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</si>
  <si>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３ｏｎ３（スリー・オン・スリー・バスケットボール）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</si>
  <si>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</si>
  <si>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</si>
  <si>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</si>
  <si>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</si>
  <si>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</si>
  <si>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</si>
  <si>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</si>
  <si>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</si>
  <si>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ゲートボール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</si>
  <si>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</si>
  <si>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</si>
  <si>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</si>
  <si>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</si>
  <si>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</si>
  <si>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</si>
  <si>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</si>
  <si>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</si>
  <si>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</si>
  <si>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</si>
  <si>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</si>
  <si>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</si>
  <si>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</si>
  <si>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フォークダンス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</si>
  <si>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</si>
  <si>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</si>
  <si>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</si>
  <si>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</si>
  <si>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</si>
  <si>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</si>
  <si>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</si>
  <si>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</si>
  <si>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</si>
  <si>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</si>
  <si>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</si>
  <si>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</si>
  <si>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</si>
  <si>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</si>
  <si>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</si>
  <si>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</si>
  <si>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</si>
  <si>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</si>
  <si>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</si>
  <si>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</si>
  <si>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</si>
  <si>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</si>
  <si>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</si>
  <si>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</si>
  <si>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</si>
  <si>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</si>
  <si>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</si>
  <si>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</si>
  <si>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</si>
  <si>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</si>
  <si>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</si>
  <si>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</si>
  <si>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</si>
  <si>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</si>
  <si>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</si>
  <si>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</si>
  <si>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</si>
  <si>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</si>
  <si>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</si>
  <si>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</si>
  <si>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</si>
  <si>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</si>
  <si>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</si>
  <si>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</si>
  <si>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</si>
  <si>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</si>
  <si>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合気道</t>
  </si>
  <si>
    <t>アイスホッケー</t>
  </si>
  <si>
    <t>アメリカンフットボール</t>
  </si>
  <si>
    <t>インディアカ</t>
  </si>
  <si>
    <t>ウェイクボード</t>
  </si>
  <si>
    <t>ｅスポーツ</t>
  </si>
  <si>
    <t>駅伝</t>
  </si>
  <si>
    <t>カーリング</t>
  </si>
  <si>
    <t>格闘技</t>
  </si>
  <si>
    <t>キックボクシング</t>
  </si>
  <si>
    <t>クライミング</t>
  </si>
  <si>
    <t>KPOPダンス</t>
  </si>
  <si>
    <t>警ドロ</t>
  </si>
  <si>
    <t>サバイバルゲーム</t>
  </si>
  <si>
    <t>散歩</t>
  </si>
  <si>
    <t>三歩当て</t>
  </si>
  <si>
    <t>自動車あそび</t>
  </si>
  <si>
    <t>乗馬</t>
  </si>
  <si>
    <t>少林寺拳法</t>
  </si>
  <si>
    <t>水球</t>
  </si>
  <si>
    <t>スキージャンプ</t>
  </si>
  <si>
    <t>太鼓（和太鼓）</t>
  </si>
  <si>
    <t>タッチラグビー</t>
  </si>
  <si>
    <t>タップダンス</t>
  </si>
  <si>
    <t>ダンス／おどり</t>
  </si>
  <si>
    <t>チアダンス</t>
  </si>
  <si>
    <t>とび箱</t>
  </si>
  <si>
    <t>トレーニング</t>
  </si>
  <si>
    <t>なぎなた</t>
  </si>
  <si>
    <t>パターゴルフ</t>
  </si>
  <si>
    <t>バッティング</t>
  </si>
  <si>
    <t>パドルテニス</t>
  </si>
  <si>
    <t>バトントワリング</t>
  </si>
  <si>
    <t>ビーチバレーボール</t>
  </si>
  <si>
    <t>フィットネス</t>
  </si>
  <si>
    <t>武道</t>
  </si>
  <si>
    <t>フラッグフットボール</t>
  </si>
  <si>
    <t>フラフープ</t>
  </si>
  <si>
    <t>ブレイブボード</t>
  </si>
  <si>
    <t>フロアボール</t>
  </si>
  <si>
    <t>ボクシング</t>
  </si>
  <si>
    <t>ボッチャ</t>
  </si>
  <si>
    <t>マット運動</t>
  </si>
  <si>
    <t>マラソン</t>
  </si>
  <si>
    <t>ミュージカルダンス</t>
  </si>
  <si>
    <t>ムエタイ</t>
  </si>
  <si>
    <t>モータースポーツ</t>
  </si>
  <si>
    <t>雪合戦</t>
  </si>
  <si>
    <t>ヨガ</t>
  </si>
  <si>
    <t>よさこい</t>
  </si>
  <si>
    <t>ヨット</t>
  </si>
  <si>
    <t>ライフセービング</t>
  </si>
  <si>
    <t>ラクロス</t>
  </si>
  <si>
    <t>ラフティング</t>
  </si>
  <si>
    <t>レスリング</t>
  </si>
  <si>
    <t>その他・不明</t>
  </si>
  <si>
    <t>この1年間、運動・スポーツ・運動あそびはしなかった</t>
  </si>
  <si>
    <t>無回答</t>
  </si>
  <si>
    <t>回答計</t>
  </si>
  <si>
    <t>Ｑ２　過去１年間におこなった運動・スポーツ・運動あそび</t>
  </si>
  <si>
    <t>Ｑ３ア．年間実施頻度分類(SA)</t>
  </si>
  <si>
    <t>非実施（０回／年）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</si>
  <si>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</si>
  <si>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</si>
  <si>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</si>
  <si>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</si>
  <si>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</si>
  <si>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</si>
  <si>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</si>
  <si>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</si>
  <si>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平均（回／年）</t>
  </si>
  <si>
    <t>標準偏差</t>
  </si>
  <si>
    <t>Ｑ３ア．年間実施頻度分類</t>
  </si>
  <si>
    <t>Ｑ３ア．実施頻度群(SA)</t>
  </si>
  <si>
    <t>非実施群（０回／年）</t>
  </si>
  <si>
    <t>低頻度群（年１回以上週３回未満）</t>
  </si>
  <si>
    <t>中頻度群（週３回以上週７回未満）</t>
  </si>
  <si>
    <t>高頻度群（週７回以上）</t>
  </si>
  <si>
    <t>Ｑ３ア．実施頻度群</t>
  </si>
  <si>
    <t>Ｑ４　過去１年間に運動・スポーツ・運動あそびをした理由(MA)</t>
  </si>
  <si>
    <t>【この1年間に運動をした人】</t>
  </si>
  <si>
    <t>楽しいから</t>
  </si>
  <si>
    <t>好きだから</t>
  </si>
  <si>
    <t>うまくなりたいから</t>
  </si>
  <si>
    <t>練習をしたいから</t>
  </si>
  <si>
    <t>勝ちたいから</t>
  </si>
  <si>
    <t>からだを動かしたいから</t>
  </si>
  <si>
    <t>みんなで集まりたいから</t>
  </si>
  <si>
    <t>新しい友だちと知りあえそうだから</t>
  </si>
  <si>
    <t>自分の得意なことをやりたいから</t>
  </si>
  <si>
    <t>ストレス解消をしたいから</t>
  </si>
  <si>
    <t>やせたいから</t>
  </si>
  <si>
    <t>自分を認めてもらいたいから</t>
  </si>
  <si>
    <t>進学・就職にいかせそうだから</t>
  </si>
  <si>
    <t>他にすることがないから</t>
  </si>
  <si>
    <t>友だちに誘われたから</t>
  </si>
  <si>
    <t>親にすすめられたから</t>
  </si>
  <si>
    <t>兄弟姉妹がやっているから</t>
  </si>
  <si>
    <t>先生にすすめられたから</t>
  </si>
  <si>
    <t>授業や部活、クラブ、習い事としてやらなければいけないものだから</t>
  </si>
  <si>
    <t>通学や移動のため</t>
  </si>
  <si>
    <t>体力作り・体力強化</t>
  </si>
  <si>
    <t>健康のため</t>
  </si>
  <si>
    <t>運動不足解消のため</t>
  </si>
  <si>
    <t>目標達成のため</t>
  </si>
  <si>
    <t>犬の散歩</t>
  </si>
  <si>
    <t>その他</t>
  </si>
  <si>
    <t>Ｑ４　過去１年間に運動・スポーツ・運動あそびをした理由</t>
  </si>
  <si>
    <t>Ｑ５　過去1年間に運動・スポーツ・運動あそびで１週間以上活動を休むケガの有無(SA)</t>
  </si>
  <si>
    <t>ある</t>
  </si>
  <si>
    <t>ない</t>
  </si>
  <si>
    <t>Ｑ５　過去1年間に運動・スポーツ・運動あそびで１週間以上活動を休むケガの有無</t>
  </si>
  <si>
    <t>Ｑ５＿１　ケガの部分(MA)</t>
  </si>
  <si>
    <t>【この1年間にけがをした人】</t>
  </si>
  <si>
    <t>あご</t>
  </si>
  <si>
    <t>足</t>
  </si>
  <si>
    <t>足首</t>
  </si>
  <si>
    <t>足の裏</t>
  </si>
  <si>
    <t>足の甲</t>
  </si>
  <si>
    <t>足の靭帯</t>
  </si>
  <si>
    <t>足の爪</t>
  </si>
  <si>
    <t>足の指</t>
  </si>
  <si>
    <t>頭</t>
  </si>
  <si>
    <t>顔</t>
  </si>
  <si>
    <t>かかと</t>
  </si>
  <si>
    <t>肩</t>
  </si>
  <si>
    <t>首</t>
  </si>
  <si>
    <t>くるぶし</t>
  </si>
  <si>
    <t>股関節</t>
  </si>
  <si>
    <t>腰</t>
  </si>
  <si>
    <t>腰から臀部</t>
  </si>
  <si>
    <t>鎖骨</t>
  </si>
  <si>
    <t>すね</t>
  </si>
  <si>
    <t>背中</t>
  </si>
  <si>
    <t>手</t>
  </si>
  <si>
    <t>手首</t>
  </si>
  <si>
    <t>手のひら</t>
  </si>
  <si>
    <t>手の指</t>
  </si>
  <si>
    <t>鼻</t>
  </si>
  <si>
    <t>ひざ</t>
  </si>
  <si>
    <t>ひじ</t>
  </si>
  <si>
    <t>ふくらはぎ</t>
  </si>
  <si>
    <t>目</t>
  </si>
  <si>
    <t>もも</t>
  </si>
  <si>
    <t>指</t>
  </si>
  <si>
    <t>脇腹</t>
  </si>
  <si>
    <t>ハムストリングス</t>
  </si>
  <si>
    <t>腕</t>
  </si>
  <si>
    <t>胸</t>
  </si>
  <si>
    <t>腸骨</t>
  </si>
  <si>
    <t>肋骨</t>
  </si>
  <si>
    <t>肝臓</t>
  </si>
  <si>
    <t>口</t>
  </si>
  <si>
    <t>Ｑ５＿１　ケガの部分</t>
  </si>
  <si>
    <t>Ｑ５＿２　ケガの状態(MA)</t>
  </si>
  <si>
    <t>亜脱臼</t>
  </si>
  <si>
    <t>痛み</t>
  </si>
  <si>
    <t>炎症</t>
  </si>
  <si>
    <t>オスグッド</t>
  </si>
  <si>
    <t>関節炎</t>
  </si>
  <si>
    <t>傷</t>
  </si>
  <si>
    <t>切り傷</t>
  </si>
  <si>
    <t>亀裂骨折</t>
  </si>
  <si>
    <t>筋損傷</t>
  </si>
  <si>
    <t>筋断裂</t>
  </si>
  <si>
    <t>筋肉痛</t>
  </si>
  <si>
    <t>筋肉疲労</t>
  </si>
  <si>
    <t>腱鞘炎</t>
  </si>
  <si>
    <t>腱損傷</t>
  </si>
  <si>
    <t>骨折</t>
  </si>
  <si>
    <t>骨膜炎</t>
  </si>
  <si>
    <t>座骨神経痛</t>
  </si>
  <si>
    <t>膝蓋靭帯炎</t>
  </si>
  <si>
    <t>出血</t>
  </si>
  <si>
    <t>シンスプリント</t>
  </si>
  <si>
    <t>靭帯炎症</t>
  </si>
  <si>
    <t>靭帯損傷</t>
  </si>
  <si>
    <t>すり傷</t>
  </si>
  <si>
    <t>成長痛</t>
  </si>
  <si>
    <t>そくわん症</t>
  </si>
  <si>
    <t>脱臼</t>
  </si>
  <si>
    <t>打撲</t>
  </si>
  <si>
    <t>突き指</t>
  </si>
  <si>
    <t>内出血</t>
  </si>
  <si>
    <t>肉離れ</t>
  </si>
  <si>
    <t>ねんざ</t>
  </si>
  <si>
    <t>剥離骨折</t>
  </si>
  <si>
    <t>半月板損傷</t>
  </si>
  <si>
    <t>ひび</t>
  </si>
  <si>
    <t>皮膚剥け</t>
  </si>
  <si>
    <t>疲労</t>
  </si>
  <si>
    <t>疲労骨折</t>
  </si>
  <si>
    <t>疲労骨折寸前</t>
  </si>
  <si>
    <t>付着部炎</t>
  </si>
  <si>
    <t>分離症の疑い</t>
  </si>
  <si>
    <t>ヘルニア</t>
  </si>
  <si>
    <t>骨のずれ</t>
  </si>
  <si>
    <t>野球肩</t>
  </si>
  <si>
    <t>野球ひじ</t>
  </si>
  <si>
    <t>腰椎分離症</t>
  </si>
  <si>
    <t>離断性骨軟骨炎</t>
  </si>
  <si>
    <t>かたまった</t>
  </si>
  <si>
    <t>ひざに水がたまった</t>
  </si>
  <si>
    <t>まめがつぶれた</t>
  </si>
  <si>
    <t>検査結果待ち</t>
  </si>
  <si>
    <t>テニスひじ</t>
  </si>
  <si>
    <t>腰痛</t>
  </si>
  <si>
    <t>圧迫骨折</t>
  </si>
  <si>
    <t>陥没骨折</t>
  </si>
  <si>
    <t>ぎっくり腰</t>
  </si>
  <si>
    <t>肝損傷</t>
  </si>
  <si>
    <t>筋膜炎</t>
  </si>
  <si>
    <t>骨端線損傷</t>
  </si>
  <si>
    <t>ジャンパー膝</t>
  </si>
  <si>
    <t>ランナーズニー</t>
  </si>
  <si>
    <t>筋ちがい</t>
  </si>
  <si>
    <t>膝蓋骨骨折</t>
  </si>
  <si>
    <t>爪が割れた</t>
  </si>
  <si>
    <t>骨ささくれ</t>
  </si>
  <si>
    <t>鵞足炎</t>
  </si>
  <si>
    <t>大腿骨頭すべり症</t>
  </si>
  <si>
    <t>環軸椎回旋位固定</t>
  </si>
  <si>
    <t>とびひ</t>
  </si>
  <si>
    <t>むちうち</t>
  </si>
  <si>
    <t>あざ</t>
  </si>
  <si>
    <t>シーバー病（セーバー）</t>
  </si>
  <si>
    <t>種子骨障害</t>
  </si>
  <si>
    <t>網膜剥離</t>
  </si>
  <si>
    <t>骨挫傷</t>
  </si>
  <si>
    <t>肩鎖関節損傷</t>
  </si>
  <si>
    <t>三角骨</t>
  </si>
  <si>
    <t>脳震盪</t>
  </si>
  <si>
    <t>筋腱炎</t>
  </si>
  <si>
    <t>Ｑ５＿２　ケガの状態</t>
  </si>
  <si>
    <t>Ｑ５＿３　ケガをした時期(SA)</t>
  </si>
  <si>
    <t>２０２０年６～８月</t>
  </si>
  <si>
    <t>２０２０年９～１１月</t>
  </si>
  <si>
    <t>２０２０年１２月～２０２１年２月</t>
  </si>
  <si>
    <t>２０２１年３～５月</t>
  </si>
  <si>
    <t>Ｑ５＿３　ケガをした時期</t>
  </si>
  <si>
    <t>Ｑ６　運動・スポーツ・運動あそびをしない理由(MA)</t>
  </si>
  <si>
    <t>【この1年間に運動していない人】</t>
  </si>
  <si>
    <t>得意ではないから</t>
  </si>
  <si>
    <t>きらいだから</t>
  </si>
  <si>
    <t>つまらないから</t>
  </si>
  <si>
    <t>疲れるから</t>
  </si>
  <si>
    <t>面倒だから</t>
  </si>
  <si>
    <t>場所がないから</t>
  </si>
  <si>
    <t>時間がないから</t>
  </si>
  <si>
    <t>施設がないから</t>
  </si>
  <si>
    <t>運動・スポーツより他にしたいことがあるから</t>
  </si>
  <si>
    <t>恥ずかしいから</t>
  </si>
  <si>
    <t>仲間（友だち）がいないから</t>
  </si>
  <si>
    <t>お金がかかるから</t>
  </si>
  <si>
    <t>勉強や習いごとでいそがしいから</t>
  </si>
  <si>
    <t>からだの調子が悪くてスポーツができないから</t>
  </si>
  <si>
    <t>自分のやりたいと思う運動・スポーツがないから</t>
  </si>
  <si>
    <t>新型コロナウイルスへの感染が不安だから</t>
  </si>
  <si>
    <t>機会がない</t>
  </si>
  <si>
    <t>必要がない・したいと思わない</t>
  </si>
  <si>
    <t>外出できないから</t>
  </si>
  <si>
    <t>Ｑ６　運動・スポーツ・運動あそびをしない理由</t>
  </si>
  <si>
    <t>Ｑ７　今入っている学校の運動部やサークル等(MA)</t>
  </si>
  <si>
    <t>学校の運動部</t>
  </si>
  <si>
    <t>学校のスポーツサークル</t>
  </si>
  <si>
    <t>民間のスポーツクラブ</t>
  </si>
  <si>
    <t>地域のスポーツクラブ</t>
  </si>
  <si>
    <t>自主的なサークル</t>
  </si>
  <si>
    <t>職場のサークル</t>
  </si>
  <si>
    <t>不明</t>
  </si>
  <si>
    <t>運動部・サークル・クラブなどに入っていない</t>
  </si>
  <si>
    <t>運動部等に入っている（計）</t>
  </si>
  <si>
    <t>Ｑ７　今入っている学校の運動部やサークル等</t>
  </si>
  <si>
    <t>Ｑ７－ＳＱ１学校の運動部活動の運動・スポーツ種目(MA)</t>
  </si>
  <si>
    <t>【学校の部活動】</t>
  </si>
  <si>
    <t>ストリートダンス</t>
  </si>
  <si>
    <t>山遊び</t>
  </si>
  <si>
    <t>Ｑ７－ＳＱ１学校の運動部活動の運動・スポーツ種目</t>
  </si>
  <si>
    <t>Ｑ７ＳＱ１＿１　現加入の運動部活動の週あたりの活動日数(SA)</t>
  </si>
  <si>
    <t>週１日以下</t>
  </si>
  <si>
    <t>週２日</t>
  </si>
  <si>
    <t>週３日</t>
  </si>
  <si>
    <t>週４日</t>
  </si>
  <si>
    <t>週５日</t>
  </si>
  <si>
    <t>週６日</t>
  </si>
  <si>
    <t>週７日</t>
  </si>
  <si>
    <t>平均（日／週）</t>
  </si>
  <si>
    <t>Ｑ７ＳＱ１＿１　現加入の運動部活動の週あたりの活動日数</t>
  </si>
  <si>
    <t>Ｑ７ＳＱ１＿２　現加入の運動部の１日あたりの活動時間：平日(SA)</t>
  </si>
  <si>
    <t>１時間未満（０時間）</t>
  </si>
  <si>
    <t>１時間以上２時間未満</t>
  </si>
  <si>
    <t>２時間以上３時間未満</t>
  </si>
  <si>
    <t>３時間以上４時間未満</t>
  </si>
  <si>
    <t>４時間以上５時間未満</t>
  </si>
  <si>
    <t>５時間以上６時間未満</t>
  </si>
  <si>
    <t>６時間以上７時間未満</t>
  </si>
  <si>
    <t>７時間以上</t>
  </si>
  <si>
    <t>平均（時間）</t>
  </si>
  <si>
    <t>Ｑ７ＳＱ１＿２　現加入の運動部の１日あたりの活動時間：平日</t>
  </si>
  <si>
    <t>Ｑ７ＳＱ１＿２　現加入の運動部の１日あたりの活動時間：休日(SA)</t>
  </si>
  <si>
    <t>【学校の部活動＆土日活動有】</t>
  </si>
  <si>
    <t>Ｑ７ＳＱ１＿２　現加入の運動部の１日あたりの活動時間：休日</t>
  </si>
  <si>
    <t>Ｑ７ＳＱ１＿３　今入っている運動部活動の土日の活動状況(SA)</t>
  </si>
  <si>
    <t>土日とも活動している</t>
  </si>
  <si>
    <t>土日のどちらか１日は活動している</t>
  </si>
  <si>
    <t>土日とも活動していない</t>
  </si>
  <si>
    <t>Ｑ７ＳＱ１＿３　今入っている運動部活動の土日の活動状況</t>
  </si>
  <si>
    <t>Ｑ７ＳＱ２　所属する運動部の指導者の印象(MA)</t>
  </si>
  <si>
    <t>【運動部・サークル・スポーツクラブ参加者】</t>
  </si>
  <si>
    <t>親しみやすい</t>
  </si>
  <si>
    <t>熱意がある</t>
  </si>
  <si>
    <t>信頼できる</t>
  </si>
  <si>
    <t>楽しい・面白い</t>
  </si>
  <si>
    <t>決めつけるような言い方をする</t>
  </si>
  <si>
    <t>感情的に怒る</t>
  </si>
  <si>
    <t>ひいきや不平等な扱いをする</t>
  </si>
  <si>
    <t>指導がうまい・わかりやすい</t>
  </si>
  <si>
    <t>専門的な知識が豊富</t>
  </si>
  <si>
    <t>気持ちを盛り上げてくれる</t>
  </si>
  <si>
    <t>生徒・選手への理解がある</t>
  </si>
  <si>
    <t>話を聞いてくれる</t>
  </si>
  <si>
    <t>叱るときには叱ってくれる</t>
  </si>
  <si>
    <t>生徒・選手から認められていない</t>
  </si>
  <si>
    <t>誰にでも平等に接する</t>
  </si>
  <si>
    <t>指導内容に矛盾がない</t>
  </si>
  <si>
    <t>生徒・選手のことを考えない</t>
  </si>
  <si>
    <t>やる気がない</t>
  </si>
  <si>
    <t>暗い・冷たい性格</t>
  </si>
  <si>
    <t>高圧的・威圧的な態度をとる</t>
  </si>
  <si>
    <t>指導内容がたびたび変わる</t>
  </si>
  <si>
    <t>指導者はいない</t>
  </si>
  <si>
    <t>会ったことがない・関わりがない</t>
  </si>
  <si>
    <t>Ｑ７ＳＱ２　所属する運動部の指導者の印象</t>
  </si>
  <si>
    <t>Ｑ８　運動・スポーツ・運動あそびをするのは好きか(SA)</t>
  </si>
  <si>
    <t>好き</t>
  </si>
  <si>
    <t>どちらかというと好き</t>
  </si>
  <si>
    <t>どちらかというときらい</t>
  </si>
  <si>
    <t>きらい</t>
  </si>
  <si>
    <t>好き（計）</t>
  </si>
  <si>
    <t>きらい（計）</t>
  </si>
  <si>
    <t>Ｑ８　運動・スポーツ・運動あそびをするのは好きか</t>
  </si>
  <si>
    <t>Ｑ９　好きなスポーツ選手(SA)</t>
  </si>
  <si>
    <t>相澤　晃</t>
  </si>
  <si>
    <t>青木　宣親</t>
  </si>
  <si>
    <t>秋山　翔吾</t>
  </si>
  <si>
    <t>朝倉　海</t>
  </si>
  <si>
    <t>朝倉　未来</t>
  </si>
  <si>
    <t>浅田　舞</t>
  </si>
  <si>
    <t>浅田　真央</t>
  </si>
  <si>
    <t>浅村　栄斗</t>
  </si>
  <si>
    <t>阿部　詩</t>
  </si>
  <si>
    <t>阿部　一二三</t>
  </si>
  <si>
    <t>荒木　絵里香</t>
  </si>
  <si>
    <t>安保　瑠輝也</t>
  </si>
  <si>
    <t>池江　璃花子</t>
  </si>
  <si>
    <t>石井　優希</t>
  </si>
  <si>
    <t>石川　佳純</t>
  </si>
  <si>
    <t>石川　祐希</t>
  </si>
  <si>
    <t>泉　ひかり</t>
  </si>
  <si>
    <t>イチロー</t>
  </si>
  <si>
    <t>糸井　嘉男</t>
  </si>
  <si>
    <t>伊東　純也</t>
  </si>
  <si>
    <t>伊藤　美誠</t>
  </si>
  <si>
    <t>糸原　健斗</t>
  </si>
  <si>
    <t>稲垣　啓太</t>
  </si>
  <si>
    <t>乾　貴士</t>
  </si>
  <si>
    <t>井上　尚弥</t>
  </si>
  <si>
    <t>今宮　健太</t>
  </si>
  <si>
    <t>入江　陵介</t>
  </si>
  <si>
    <t>岩見秀哉</t>
  </si>
  <si>
    <t>植田　直通</t>
  </si>
  <si>
    <t>上野　由岐子</t>
  </si>
  <si>
    <t>上林　誠知</t>
  </si>
  <si>
    <t>上松　俊貴</t>
  </si>
  <si>
    <t>右代　啓祐</t>
  </si>
  <si>
    <t>内尾　聡理</t>
  </si>
  <si>
    <t>内川　聖一</t>
  </si>
  <si>
    <t>内田　篤人</t>
  </si>
  <si>
    <t>内村　航平</t>
  </si>
  <si>
    <t>宇野　昌麿</t>
  </si>
  <si>
    <t>遠藤　保仁</t>
  </si>
  <si>
    <t>大坂　なおみ</t>
  </si>
  <si>
    <t>大迫　傑</t>
  </si>
  <si>
    <t>大迫　勇也</t>
  </si>
  <si>
    <t>大城　卓三</t>
  </si>
  <si>
    <t>大田　泰示</t>
  </si>
  <si>
    <t>大谷　翔平</t>
  </si>
  <si>
    <t>大野　将平</t>
  </si>
  <si>
    <t>大野　雄大</t>
  </si>
  <si>
    <t>大橋　悠依</t>
  </si>
  <si>
    <t>大道　温貴</t>
  </si>
  <si>
    <t>大山　悠輔</t>
  </si>
  <si>
    <t>岡島　豪郎</t>
  </si>
  <si>
    <t>岡本　和真</t>
  </si>
  <si>
    <t>隠岐の海</t>
  </si>
  <si>
    <t>奥原　希望</t>
  </si>
  <si>
    <t>落合　博満</t>
  </si>
  <si>
    <t>小野　伸二</t>
  </si>
  <si>
    <t>小野田　倫久</t>
  </si>
  <si>
    <t>甲斐　拓也</t>
  </si>
  <si>
    <t>香川　真司</t>
  </si>
  <si>
    <t>鎌田　大地</t>
  </si>
  <si>
    <t>亀井　義行</t>
  </si>
  <si>
    <t>川﨑　宗則</t>
  </si>
  <si>
    <t>川島　永嗣</t>
  </si>
  <si>
    <t>河村 勇輝</t>
  </si>
  <si>
    <t>菊池　涼介</t>
  </si>
  <si>
    <t>菊地　涼介</t>
  </si>
  <si>
    <t>岸田　和人</t>
  </si>
  <si>
    <t>岸本　隆一</t>
  </si>
  <si>
    <t>紀平　梨花</t>
  </si>
  <si>
    <t>木村　沙織</t>
  </si>
  <si>
    <t>kyoka</t>
  </si>
  <si>
    <t>桐生　祥秀</t>
  </si>
  <si>
    <t>久保　建英</t>
  </si>
  <si>
    <t>黒後　愛</t>
  </si>
  <si>
    <t>ケンブリッジ　飛鳥</t>
  </si>
  <si>
    <t>古賀　紗理那</t>
  </si>
  <si>
    <t>木間　一紀</t>
  </si>
  <si>
    <t>小林　誠司</t>
  </si>
  <si>
    <t>駒田　圭佑</t>
  </si>
  <si>
    <t>酒井　宏樹</t>
  </si>
  <si>
    <t>酒井 宏樹</t>
  </si>
  <si>
    <t>坂本　花織</t>
  </si>
  <si>
    <t>坂本　勇人</t>
  </si>
  <si>
    <t>佐々木　翔</t>
  </si>
  <si>
    <t>佐藤　輝明</t>
  </si>
  <si>
    <t>サニブラウン　アブデル　ハキーム</t>
  </si>
  <si>
    <t>佐野恵太</t>
  </si>
  <si>
    <t>佐野　恵太</t>
  </si>
  <si>
    <t>澤　穂希</t>
  </si>
  <si>
    <t>柴崎　岳</t>
  </si>
  <si>
    <t>島内　宏明</t>
  </si>
  <si>
    <t>清水　邦広</t>
  </si>
  <si>
    <t>周東　佑京</t>
  </si>
  <si>
    <t>新鍋　理沙</t>
  </si>
  <si>
    <t>杉谷　拳士</t>
  </si>
  <si>
    <t>杉森　考起</t>
  </si>
  <si>
    <t>杉山　愛</t>
  </si>
  <si>
    <t>鈴木　誠也</t>
  </si>
  <si>
    <t>鈴木　大地</t>
  </si>
  <si>
    <t>髙江　麗央</t>
  </si>
  <si>
    <t>鷹木　信吾</t>
  </si>
  <si>
    <t>高梨　沙羅</t>
  </si>
  <si>
    <t>高橋　藍</t>
  </si>
  <si>
    <t>高山　俊</t>
  </si>
  <si>
    <t>田口　隆祐</t>
  </si>
  <si>
    <t>竹内　康博</t>
  </si>
  <si>
    <t>竹下　佳江</t>
  </si>
  <si>
    <t>多田　修平</t>
  </si>
  <si>
    <t>田中　碧</t>
  </si>
  <si>
    <t>田中　和基</t>
  </si>
  <si>
    <t>田中　広輔</t>
  </si>
  <si>
    <t>田中　将大</t>
  </si>
  <si>
    <t>玉田　圭司</t>
  </si>
  <si>
    <t>ダルビッシュ　有</t>
  </si>
  <si>
    <t>檀崎　竜孔</t>
  </si>
  <si>
    <t>長野　久義</t>
  </si>
  <si>
    <t>寺園　脩斗</t>
  </si>
  <si>
    <t>寺本　明日香</t>
  </si>
  <si>
    <t>土井杏利</t>
  </si>
  <si>
    <t>土居 聖真</t>
  </si>
  <si>
    <t>堂安憂</t>
  </si>
  <si>
    <t>堂安　律</t>
  </si>
  <si>
    <t>渡嘉敷　来夢</t>
  </si>
  <si>
    <t>富樫　勇樹</t>
  </si>
  <si>
    <t>栃ノ心</t>
  </si>
  <si>
    <t>友野　一希</t>
  </si>
  <si>
    <t>長岡　望悠</t>
  </si>
  <si>
    <t>中島　依美</t>
  </si>
  <si>
    <t>中島　卓也</t>
  </si>
  <si>
    <t>中田　翔</t>
  </si>
  <si>
    <t>長友　佑都</t>
  </si>
  <si>
    <t>中野　拓夢</t>
  </si>
  <si>
    <t>永原　和可那</t>
  </si>
  <si>
    <t>中村　克</t>
  </si>
  <si>
    <t>中村　憲剛</t>
  </si>
  <si>
    <t>那須川　天心</t>
  </si>
  <si>
    <t>並里　成</t>
  </si>
  <si>
    <t>西川　晋太郎</t>
  </si>
  <si>
    <t>西川　遥輝</t>
  </si>
  <si>
    <t>錦織　圭</t>
  </si>
  <si>
    <t>西田　剛</t>
  </si>
  <si>
    <t>西田　有志</t>
  </si>
  <si>
    <t>丹羽　孝希</t>
  </si>
  <si>
    <t>根尾　昂</t>
  </si>
  <si>
    <t>萩野　公介</t>
  </si>
  <si>
    <t>橋岡　優輝</t>
  </si>
  <si>
    <t>橋本　侑樹</t>
  </si>
  <si>
    <t>長谷部　誠</t>
  </si>
  <si>
    <t>八村　塁</t>
  </si>
  <si>
    <t>服部翔大</t>
  </si>
  <si>
    <t>羽生　結弦</t>
  </si>
  <si>
    <t>浜口　京子</t>
  </si>
  <si>
    <t>早川　隆久</t>
  </si>
  <si>
    <t>早田　ひな</t>
  </si>
  <si>
    <t>張本　智和</t>
  </si>
  <si>
    <t>平野　歩夢</t>
  </si>
  <si>
    <t>平野　美宇</t>
  </si>
  <si>
    <t>福島　由紀</t>
  </si>
  <si>
    <t>福留　孝介</t>
  </si>
  <si>
    <t>福原　愛</t>
  </si>
  <si>
    <t>福藤　豊</t>
  </si>
  <si>
    <t>藤井祐眞</t>
  </si>
  <si>
    <t>藤川　球児</t>
  </si>
  <si>
    <t>藤田　倭</t>
  </si>
  <si>
    <t>藤本　佳希</t>
  </si>
  <si>
    <t>船水　颯人</t>
  </si>
  <si>
    <t>堀口　恭司</t>
  </si>
  <si>
    <t>堀米　雄斗</t>
  </si>
  <si>
    <t>本田　圭佑</t>
  </si>
  <si>
    <t>本田　真凜</t>
  </si>
  <si>
    <t>前川　右京</t>
  </si>
  <si>
    <t>牧野 任祐</t>
  </si>
  <si>
    <t>町田瑠唯</t>
  </si>
  <si>
    <t>松井　大輔</t>
  </si>
  <si>
    <t>松井　秀喜</t>
  </si>
  <si>
    <t>松岡　修造</t>
  </si>
  <si>
    <t>松田　丈志</t>
  </si>
  <si>
    <t>松田　宣浩</t>
  </si>
  <si>
    <t>松原　聖弥</t>
  </si>
  <si>
    <t>松元　克央</t>
  </si>
  <si>
    <t>馬龍</t>
  </si>
  <si>
    <t>丸山　城志郎</t>
  </si>
  <si>
    <t>丸　佳浩</t>
  </si>
  <si>
    <t>三嶋　一輝</t>
  </si>
  <si>
    <t>水谷　隼</t>
  </si>
  <si>
    <t>三苫　薫</t>
  </si>
  <si>
    <t>皆川　夏穂</t>
  </si>
  <si>
    <t>南野　拓実</t>
  </si>
  <si>
    <t>宮城　大弥</t>
  </si>
  <si>
    <t>宮崎　大輔</t>
  </si>
  <si>
    <t>三好　南穂</t>
  </si>
  <si>
    <t>村上　茉愛</t>
  </si>
  <si>
    <t>室伏　広治</t>
  </si>
  <si>
    <t>本橋　麻里</t>
  </si>
  <si>
    <t>桃田　賢斗</t>
  </si>
  <si>
    <t>森岡 薫</t>
  </si>
  <si>
    <t>森下　暢仁</t>
  </si>
  <si>
    <t>柳田　将洋</t>
  </si>
  <si>
    <t>柳田　悠岐</t>
  </si>
  <si>
    <t>柳　裕也</t>
  </si>
  <si>
    <t>山内　晶大</t>
  </si>
  <si>
    <t>山縣　亮太</t>
  </si>
  <si>
    <t>山川　穂高</t>
  </si>
  <si>
    <t>山岸　秀匡</t>
  </si>
  <si>
    <t>山口　茜</t>
  </si>
  <si>
    <t>山口　乃義</t>
  </si>
  <si>
    <t>山﨑康晃</t>
  </si>
  <si>
    <t>山田　哲人</t>
  </si>
  <si>
    <t>山本　麻衣</t>
  </si>
  <si>
    <t>山本　由伸</t>
  </si>
  <si>
    <t>横川　尚隆</t>
  </si>
  <si>
    <t>吉田　亜沙美</t>
  </si>
  <si>
    <t>吉田　沙保里</t>
  </si>
  <si>
    <t>米須　玲音</t>
  </si>
  <si>
    <t>リーチ　マイケル</t>
  </si>
  <si>
    <t>RIEHATA</t>
  </si>
  <si>
    <t>涌井　秀章</t>
  </si>
  <si>
    <t>和田　毅</t>
  </si>
  <si>
    <t>渡辺　千奈津</t>
  </si>
  <si>
    <t>渡辺　勇大</t>
  </si>
  <si>
    <t>渡辺　雄太</t>
  </si>
  <si>
    <t>アイザイア　トーマス</t>
  </si>
  <si>
    <t>アリソン　フェリックス</t>
  </si>
  <si>
    <t>アルバロ　モラタ</t>
  </si>
  <si>
    <t>アレン　アイバーソン</t>
  </si>
  <si>
    <t>アンドレア　ピルロ</t>
  </si>
  <si>
    <t>アンドレス　イニエスタ　ルハン</t>
  </si>
  <si>
    <t>アントワーヌ　グリーズマン</t>
  </si>
  <si>
    <t>ウサイン　ボルト</t>
  </si>
  <si>
    <t>エディンソン　カバーニ</t>
  </si>
  <si>
    <t>エデルソン　モラレス</t>
  </si>
  <si>
    <t>エデン　アザール</t>
  </si>
  <si>
    <t>エンゴロ　カンテ</t>
  </si>
  <si>
    <t>カイリー　アービング</t>
  </si>
  <si>
    <t>キリアン　ムバッペ（エムバぺ）</t>
  </si>
  <si>
    <t>クエイド　クーパー</t>
  </si>
  <si>
    <t>グエン　ゴック　ズイ</t>
  </si>
  <si>
    <t>クリスティアーノ　ロナウド</t>
  </si>
  <si>
    <t>クレイ　トンプソン</t>
  </si>
  <si>
    <t>Ｋ．カンディエ</t>
  </si>
  <si>
    <t>ケイラー　ナバス</t>
  </si>
  <si>
    <t>ケヴィン　デ　ブライネ</t>
  </si>
  <si>
    <t>ケビン　サンジャヤ　スカムルジョ</t>
  </si>
  <si>
    <t>コービー　ブライアント</t>
  </si>
  <si>
    <t>コナー　マクレガー</t>
  </si>
  <si>
    <t>ザック　ラヴィーン</t>
  </si>
  <si>
    <t>サディオ　マネ</t>
  </si>
  <si>
    <t>ジェイドン　サンチョ</t>
  </si>
  <si>
    <t>ジェームズ　ハーデン</t>
  </si>
  <si>
    <t>シャビ　エルナンデス</t>
  </si>
  <si>
    <t>ジョン　マッケンロー</t>
  </si>
  <si>
    <t>ステファン　カリー</t>
  </si>
  <si>
    <t>ズラタン　イブラヒモビッチ</t>
  </si>
  <si>
    <t>セルヒオ　ラモス</t>
  </si>
  <si>
    <t>ダスティン　ブラウン</t>
  </si>
  <si>
    <t>ダヤン　ビシエド</t>
  </si>
  <si>
    <t>ダン　フッカー</t>
  </si>
  <si>
    <t>チュ　セヒュク（朱世嚇）</t>
  </si>
  <si>
    <t>張　継科</t>
  </si>
  <si>
    <t>丁　寧</t>
  </si>
  <si>
    <t>ティボー　クルトワ</t>
  </si>
  <si>
    <t>デニス　ロッドマン</t>
  </si>
  <si>
    <t>デビッド　ベッカム</t>
  </si>
  <si>
    <t>トニ　クロース</t>
  </si>
  <si>
    <t>ドミニク　ティエム</t>
  </si>
  <si>
    <t>ドリース　メルテンス</t>
  </si>
  <si>
    <t>ニック　キリオス</t>
  </si>
  <si>
    <t>ネイマール</t>
  </si>
  <si>
    <t>ノバク　ジョコビッチ</t>
  </si>
  <si>
    <t>パウロ　ディバラ</t>
  </si>
  <si>
    <t>ハリー　マグワイア</t>
  </si>
  <si>
    <t>フィルジル　ファン　ダイク</t>
  </si>
  <si>
    <t>フランシス　ガヌー</t>
  </si>
  <si>
    <t>フレンキー　デ　ヨング</t>
  </si>
  <si>
    <t>フロイド　メイウェザー</t>
  </si>
  <si>
    <t>マイケル　ジョーダン</t>
  </si>
  <si>
    <t>マタイス　デ　リフト</t>
  </si>
  <si>
    <t>マックス　フェルスタッペン</t>
  </si>
  <si>
    <t>マヌエル　ノイアー</t>
  </si>
  <si>
    <t>マルセロ　ヴィエイラ　ダ　シウヴァ　ジュニオル</t>
  </si>
  <si>
    <t>マルティン　ウーデゴール</t>
  </si>
  <si>
    <t>ミハウ　クビアク</t>
  </si>
  <si>
    <t>ヤン　オベ　ワルドナー</t>
  </si>
  <si>
    <t>リオネル　メッシ</t>
  </si>
  <si>
    <t>リカルド　クアレスマ</t>
  </si>
  <si>
    <t>ルカ　モドリッチ</t>
  </si>
  <si>
    <t>レブロン　ジェームズ</t>
  </si>
  <si>
    <t>ローリー　マキロイ</t>
  </si>
  <si>
    <t>ロジャー　フェデラー</t>
  </si>
  <si>
    <t>ロナウジーニョ　ガウーショ</t>
  </si>
  <si>
    <t>ロベルト　カルロス</t>
  </si>
  <si>
    <t>ロベルト　レヴァンドフスキ</t>
  </si>
  <si>
    <t>Ｑ９　好きなスポーツ選手</t>
  </si>
  <si>
    <t>Q１０　コロナ拡大後の運動時間や環境の変化の有無(SA)</t>
  </si>
  <si>
    <t>はい</t>
  </si>
  <si>
    <t>いいえ</t>
  </si>
  <si>
    <t>Q１０　コロナ拡大後の運動時間や環境の変化の有無</t>
  </si>
  <si>
    <t>Q１０ＳＱ１　具体的な環境変化の内容(MA)</t>
  </si>
  <si>
    <t>【環境に変化あり】</t>
  </si>
  <si>
    <t>校庭や体育館、スポーツ施設がいままでどおり使えなくなったことがあった</t>
  </si>
  <si>
    <t>学校やスポーツ施設で貸し出しているボールなどの用具が使えなくなったことがあった</t>
  </si>
  <si>
    <t>学校の運動部やサークル、民間のスポーツクラブなどの活動が減ったことがあった</t>
  </si>
  <si>
    <t>公園や広場が閉鎖されたことがあった</t>
  </si>
  <si>
    <t>参加予定のスポーツ大会が延期・中止になったことがあった</t>
  </si>
  <si>
    <t>運動・スポーツ・運動あそびをする時間が増えた</t>
  </si>
  <si>
    <t>運動・スポーツ・運動あそびをする時間が減った</t>
  </si>
  <si>
    <t>オンラインを活用して運動・スポーツ・運動あそびをすることが増えた</t>
  </si>
  <si>
    <t>運動部活動などの活動方法について仲間やチームメンバーと話し合う機会が増えた</t>
  </si>
  <si>
    <t>外出や外で運動する機会が減った</t>
  </si>
  <si>
    <t>マスクをして運動するようになった</t>
  </si>
  <si>
    <t>Q１０ＳＱ１　具体的な環境変化の内容</t>
  </si>
  <si>
    <t>Q１１　新型コロナ拡大による運動・スポーツに対する気持ちの変化(MA)</t>
  </si>
  <si>
    <t>運動・スポーツをしていても感染しないか気になるようになった</t>
  </si>
  <si>
    <t>活動中に肩を組んだり握手にとまどいを感じるようになった</t>
  </si>
  <si>
    <t>練習や試合の回数が減り、やりがいをなくしてしまった</t>
  </si>
  <si>
    <t>友達やチームの仲間と一緒に運動できることがうれしいと思うようになった</t>
  </si>
  <si>
    <t>運動・スポーツ・運動あそびができることにありがたみを感じるようになった</t>
  </si>
  <si>
    <t>運動・スポーツ・運動あそびをすることは大切だと思うようになった</t>
  </si>
  <si>
    <t>運動・スポーツ・運動あそびはしなくてもよいと感じるようになった</t>
  </si>
  <si>
    <t>人の多いところをさけるようになった</t>
  </si>
  <si>
    <t>特に変化はなかった</t>
  </si>
  <si>
    <t>Q１１　新型コロナ拡大による運動・スポーツに対する気持ちの変化</t>
  </si>
  <si>
    <t>Ｑ１２　日常生活全般の身体活動量（60分以上）(SA)</t>
  </si>
  <si>
    <t>１日</t>
  </si>
  <si>
    <t>２日</t>
  </si>
  <si>
    <t>３日</t>
  </si>
  <si>
    <t>４日</t>
  </si>
  <si>
    <t>５日</t>
  </si>
  <si>
    <t>６日</t>
  </si>
  <si>
    <t>７日</t>
  </si>
  <si>
    <t>なし</t>
  </si>
  <si>
    <t>平均（日）</t>
  </si>
  <si>
    <t>Ｑ１２　日常生活全般の身体活動量（60分以上）</t>
  </si>
  <si>
    <t>Q１３＿１　気分が落ち込む、ゆううつになる、いらいらする、または絶望的な気持ちになる(SA)</t>
  </si>
  <si>
    <t>全くない</t>
  </si>
  <si>
    <t>数日</t>
  </si>
  <si>
    <t>半分以上</t>
  </si>
  <si>
    <t>ほとんど毎日</t>
  </si>
  <si>
    <t>Q１３＿１　気分が落ち込む、ゆううつになる、いらいらする、または絶望的な気持ちになる</t>
  </si>
  <si>
    <t>Q１３＿２　物事に対してほとんど興味がない、または楽しめない(SA)</t>
  </si>
  <si>
    <t>Q１３＿２　物事に対してほとんど興味がない、または楽しめない</t>
  </si>
  <si>
    <t>Q１３＿３　寝つきが悪い、途中で目が覚める、または逆に眠りすぎる(SA)</t>
  </si>
  <si>
    <t>Q１３＿３　寝つきが悪い、途中で目が覚める、または逆に眠りすぎる</t>
  </si>
  <si>
    <t>Q１３＿４　あまり食欲がない、体重が減る、または食べすぎる(SA)</t>
  </si>
  <si>
    <t>Q１３＿４　あまり食欲がない、体重が減る、または食べすぎる</t>
  </si>
  <si>
    <t>Q１３＿５　疲れた感じがする、または気力がない(SA)</t>
  </si>
  <si>
    <t>Q１３＿５　疲れた感じがする、または気力がない</t>
  </si>
  <si>
    <t>Q１３＿６　自分はダメな人間または失敗者だと感じる、または自分自身あるいは家族をがっかりさせていると思う(SA)</t>
  </si>
  <si>
    <t>Q１３＿６　自分はダメな人間または失敗者だと感じる、または自分自身あるいは家族をがっかりさせていると思う</t>
  </si>
  <si>
    <t>Q１３＿７　学校の勉強、読書、またはテレビを見ることなどに集中するのが難しい(SA)</t>
  </si>
  <si>
    <t>Q１３＿７　学校の勉強、読書、またはテレビを見ることなどに集中するのが難しい</t>
  </si>
  <si>
    <t>Q１３＿８　他人が気づくくらいに動きや話し方が遅くなる、反対に、落ち着かず、普段よりも動き回ることがある(SA)</t>
  </si>
  <si>
    <t>Q１３＿８　他人が気づくくらいに動きや話し方が遅くなる、反対に、落ち着かず、普段よりも動き回ることがある</t>
  </si>
  <si>
    <t>Ｑ１４　過去１年間のスポーツボランティア活動実施の有無(SA)</t>
  </si>
  <si>
    <t>Ｑ１４　過去１年間のスポーツボランティア活動実施の有無</t>
  </si>
  <si>
    <t>Ｑ１４ア．スポーツボランティア活動の種類(MA)</t>
  </si>
  <si>
    <t>【ボランティア経験あり】</t>
  </si>
  <si>
    <t>スポーツの指導や指導の手伝い</t>
  </si>
  <si>
    <t>スポーツの審判や審判の手伝い</t>
  </si>
  <si>
    <t>スポーツイベントの手伝い(大会の補助員)</t>
  </si>
  <si>
    <t>清掃活動</t>
  </si>
  <si>
    <t>マネージャー</t>
  </si>
  <si>
    <t>応援</t>
  </si>
  <si>
    <t>練習相手・友達の運動の手伝い</t>
  </si>
  <si>
    <t>Ｑ１４ア．スポーツボランティア活動の種類</t>
  </si>
  <si>
    <t>Ｑ１４イ．活動のきっかけ(MA)</t>
  </si>
  <si>
    <t>先生や指導者に言われたから</t>
  </si>
  <si>
    <t>家族に言われたから</t>
  </si>
  <si>
    <t>自分でやりたいと思ったから</t>
  </si>
  <si>
    <t>友達に誘われたから</t>
  </si>
  <si>
    <t>元々やっていたから</t>
  </si>
  <si>
    <t>所属団体の活動の一環として</t>
  </si>
  <si>
    <t>授業、学校行事、教育実習で</t>
  </si>
  <si>
    <t>怪我をしたから</t>
  </si>
  <si>
    <t>その他（プロスポーツチームからの案内、決められていたから、係の仕事）</t>
  </si>
  <si>
    <t>覚えていない</t>
  </si>
  <si>
    <t>Ｑ１４イ．活動のきっかけ</t>
  </si>
  <si>
    <t>Ｑ１４ウ．活動の楽しさ(SA)</t>
  </si>
  <si>
    <t>楽しかった</t>
  </si>
  <si>
    <t>どちらかというと楽しかった</t>
  </si>
  <si>
    <t>どちらかというと楽しくなかった</t>
  </si>
  <si>
    <t>楽しくなかった</t>
  </si>
  <si>
    <t>楽しかった（計）</t>
  </si>
  <si>
    <t>楽しくなかった（計）</t>
  </si>
  <si>
    <t>Ｑ１４ウ．活動の楽しさ</t>
  </si>
  <si>
    <t>Ｑ１５　スポーツボランティアを今後やってみたい・続けたいか(SA)</t>
  </si>
  <si>
    <t>非常にそう思う</t>
  </si>
  <si>
    <t>ややそう思う</t>
  </si>
  <si>
    <t>あまりそう思わない</t>
  </si>
  <si>
    <t>まったくそう思わない</t>
  </si>
  <si>
    <t>わからない</t>
  </si>
  <si>
    <t>そう思う（計）</t>
  </si>
  <si>
    <t>そう思わない（計）</t>
  </si>
  <si>
    <t>Ｑ１５　スポーツボランティアを今後やってみたい・続けたいか</t>
  </si>
  <si>
    <t>Ｑ１６Ａ　過去１年間に直接観戦したスポーツ種目(MA)</t>
  </si>
  <si>
    <t>プロ野球（ＮＰＢ）</t>
  </si>
  <si>
    <t>メジャーリーグ（アメリカ大リーグ）</t>
  </si>
  <si>
    <t>高校野球</t>
  </si>
  <si>
    <t>アマチュア野球（大学、社会人など）</t>
  </si>
  <si>
    <t>Ｊリーグ（Ｊ１、Ｊ２、Ｊ３）</t>
  </si>
  <si>
    <t>海外のプロサッカー（ヨーロッパ、南米など）</t>
  </si>
  <si>
    <t>サッカー日本代表試合（五輪代表を含む）</t>
  </si>
  <si>
    <t>サッカー日本女子代表試合（なでしこジャパン）</t>
  </si>
  <si>
    <t>サッカー（高校、大学、ＪＦＬなど）</t>
  </si>
  <si>
    <t>プロバスケットボール（Ｂリーグ、ｂｊリーグ）</t>
  </si>
  <si>
    <t>海外のプロバスケットボール（ＮＢＡなど）</t>
  </si>
  <si>
    <t>バスケットボール（高校、大学、ＮＢＬ、WJBLなど）</t>
  </si>
  <si>
    <t>バレーボール日本代表試合（龍神NIPPON)</t>
  </si>
  <si>
    <t>バレーボール女子日本代表試合（火の鳥NIPPON）</t>
  </si>
  <si>
    <t>バレーボール（高校、大学、Ｖリーグなど）</t>
  </si>
  <si>
    <t>大相撲</t>
  </si>
  <si>
    <t>マラソン・駅伝</t>
  </si>
  <si>
    <t>プロテニス</t>
  </si>
  <si>
    <t>プロゴルフ</t>
  </si>
  <si>
    <t>フィギュアスケート</t>
  </si>
  <si>
    <t>格闘技（ボクシング、総合格闘技など）</t>
  </si>
  <si>
    <t>F1やNASCARなど自動車レース</t>
  </si>
  <si>
    <t>アーチェリー</t>
  </si>
  <si>
    <t>ＮＦＬ</t>
  </si>
  <si>
    <t>クリケット</t>
  </si>
  <si>
    <t>競馬</t>
  </si>
  <si>
    <t>水泳</t>
  </si>
  <si>
    <t>スケートボード</t>
  </si>
  <si>
    <t>ダンス</t>
  </si>
  <si>
    <t>ダンスバトル</t>
  </si>
  <si>
    <t>パルクール</t>
  </si>
  <si>
    <t>プロレス</t>
  </si>
  <si>
    <t>ボディビル</t>
  </si>
  <si>
    <t>ライフセービング競技</t>
  </si>
  <si>
    <t>直接みたことはない</t>
  </si>
  <si>
    <t>Ｑ１６Ａ　過去１年間に直接観戦したスポーツ種目</t>
  </si>
  <si>
    <t>Ｑ１６Ｂ　今後（も）直接観戦したいスポーツ種目(MA)</t>
  </si>
  <si>
    <t>特になし</t>
  </si>
  <si>
    <t>Ｑ１６Ｂ　今後（も）直接観戦したいスポーツ種目</t>
  </si>
  <si>
    <t>Ｑ１７Ａ　過去１年間にテレビやスマートフォン、パソコン、タブレットで観戦したスポーツ種目(MA)</t>
  </si>
  <si>
    <t>みたことはない</t>
  </si>
  <si>
    <t>Ｑ１７Ａ　過去１年間にテレビやスマートフォン、パソコン、タブレットで観戦したスポーツ種目</t>
  </si>
  <si>
    <t>Ｑ１７（Ｂ）視聴媒体　１．プロ野球（ＮＰＢ）(MA)</t>
  </si>
  <si>
    <t>【プロ野球（ＮＰＢ）】</t>
  </si>
  <si>
    <t>生中継の試合</t>
  </si>
  <si>
    <t>試合の録画映像（ＤＶＤなど含む）</t>
  </si>
  <si>
    <t>ニュースなどのスポーツコーナー</t>
  </si>
  <si>
    <t>生中継を除くウェブ上の動画</t>
  </si>
  <si>
    <t>Ｑ１７（Ｂ）視聴媒体　１．プロ野球（ＮＰＢ）</t>
  </si>
  <si>
    <t>Ｑ１７（Ｂ）視聴媒体　２．メジャーリーグ（アメリカ大リーグ）(MA)</t>
  </si>
  <si>
    <t>【メジャーリーグ（アメリカ大リーグ）】</t>
  </si>
  <si>
    <t>Ｑ１７（Ｂ）視聴媒体　２．メジャーリーグ（アメリカ大リーグ）</t>
  </si>
  <si>
    <t>Ｑ１７（Ｂ）視聴媒体　３．高校野球(MA)</t>
  </si>
  <si>
    <t>【高校野球】</t>
  </si>
  <si>
    <t>Ｑ１７（Ｂ）視聴媒体　３．高校野球</t>
  </si>
  <si>
    <t>Ｑ１７（Ｂ）視聴媒体　４．アマチュア野球（大学、社会人など）(MA)</t>
  </si>
  <si>
    <t>【アマチュア野球（大学、社会人など）】</t>
  </si>
  <si>
    <t>Ｑ１７（Ｂ）視聴媒体　４．アマチュア野球（大学、社会人など）</t>
  </si>
  <si>
    <t>Ｑ１７（Ｂ）視聴媒体　５．Ｊリーグ（Ｊ１、Ｊ２、Ｊ３）(MA)</t>
  </si>
  <si>
    <t>【Ｊリーグ（Ｊ１、Ｊ２、Ｊ３）】</t>
  </si>
  <si>
    <t>Ｑ１７（Ｂ）視聴媒体　５．Ｊリーグ（Ｊ１、Ｊ２、Ｊ３）</t>
  </si>
  <si>
    <t>Ｑ１７（Ｂ）視聴媒体　６．海外のプロサッカー（ヨーロッパ、南米など）(MA)</t>
  </si>
  <si>
    <t>【海外のプロサッカー（ヨーロッパ、南米など）】</t>
  </si>
  <si>
    <t>Ｑ１７（Ｂ）視聴媒体　６．海外のプロサッカー（ヨーロッパ、南米など）</t>
  </si>
  <si>
    <t>Ｑ１７（Ｂ）視聴媒体　７．サッカー日本代表試合（五輪代表を含む）(MA)</t>
  </si>
  <si>
    <t>【サッカー日本代表試合（五輪代表を含む）】</t>
  </si>
  <si>
    <t>Ｑ１７（Ｂ）視聴媒体　７．サッカー日本代表試合（五輪代表を含む）</t>
  </si>
  <si>
    <t>Ｑ１７（Ｂ）視聴媒体　８．サッカー日本女子代表試合（なでしこジャパン）(MA)</t>
  </si>
  <si>
    <t>【サッカー日本女子代表試合（なでしこジャパン）】</t>
  </si>
  <si>
    <t>Ｑ１７（Ｂ）視聴媒体　８．サッカー日本女子代表試合（なでしこジャパン）</t>
  </si>
  <si>
    <t>Ｑ１７（Ｂ）視聴媒体　９．サッカー（高校、大学、ＪＦＬなど）(MA)</t>
  </si>
  <si>
    <t>【サッカー（高校、大学、ＪＦＬなど）】</t>
  </si>
  <si>
    <t>Ｑ１７（Ｂ）視聴媒体　９．サッカー（高校、大学、ＪＦＬなど）</t>
  </si>
  <si>
    <t>Ｑ１７（Ｂ）視聴媒体　１０．プロバスケットボール（Ｂリーグ、ｂｊリーグ）(MA)</t>
  </si>
  <si>
    <t>【プロバスケットボール（Ｂリーグ、ｂｊリーグ）】</t>
  </si>
  <si>
    <t>Ｑ１７（Ｂ）視聴媒体　１０．プロバスケットボール（Ｂリーグ、ｂｊリーグ）</t>
  </si>
  <si>
    <t>Ｑ１７（Ｂ）視聴媒体　１１．海外のプロバスケットボール（ＮＢＡなど）(MA)</t>
  </si>
  <si>
    <t>【海外のプロバスケットボール（ＮＢＡなど）】</t>
  </si>
  <si>
    <t>Ｑ１７（Ｂ）視聴媒体　１１．海外のプロバスケットボール（ＮＢＡなど）</t>
  </si>
  <si>
    <t>Ｑ１７（Ｂ）視聴媒体　１２．バスケットボール（高校、大学、ＮＢＬ、ＷＪＢＬなど）(MA)</t>
  </si>
  <si>
    <t>【バスケットボール（高校、大学、ＮＢＬ、ＷＪＢＬなど）】</t>
  </si>
  <si>
    <t>Ｑ１７（Ｂ）視聴媒体　１２．バスケットボール（高校、大学、ＮＢＬ、ＷＪＢＬなど）</t>
  </si>
  <si>
    <t>Ｑ１７（Ｂ）視聴媒体　１３．バレーボール日本代表試合（龍神ＮＩＰＰＯＮ）(MA)</t>
  </si>
  <si>
    <t>【バレーボール日本代表試合（龍神ＮＩＰＰＯＮ）】</t>
  </si>
  <si>
    <t>Ｑ１７（Ｂ）視聴媒体　１３．バレーボール日本代表試合（龍神ＮＩＰＰＯＮ）</t>
  </si>
  <si>
    <t>Ｑ１７（Ｂ）視聴媒体　１４．バレーボール女子日本代表試合（火の鳥ＮＩＰＰＯＮ）(MA)</t>
  </si>
  <si>
    <t>【バレーボール女子日本代表試合（火の鳥ＮＩＰＰＯＮ）】</t>
  </si>
  <si>
    <t>Ｑ１７（Ｂ）視聴媒体　１４．バレーボール女子日本代表試合（火の鳥ＮＩＰＰＯＮ）</t>
  </si>
  <si>
    <t>Ｑ１７（Ｂ）視聴媒体　１５．バレーボール（高校、大学、Ｖリーグなど）(MA)</t>
  </si>
  <si>
    <t>【バレーボール（高校、大学、Ｖリーグなど）】</t>
  </si>
  <si>
    <t>Ｑ１７（Ｂ）視聴媒体　１５．バレーボール（高校、大学、Ｖリーグなど）</t>
  </si>
  <si>
    <t>Ｑ１７（Ｂ）視聴媒体　１６．大相撲(MA)</t>
  </si>
  <si>
    <t>【大相撲】</t>
  </si>
  <si>
    <t>Ｑ１７（Ｂ）視聴媒体　１６．大相撲</t>
  </si>
  <si>
    <t>Ｑ１７（Ｂ）視聴媒体　１７．マラソン・駅伝(MA)</t>
  </si>
  <si>
    <t>【マラソン・駅伝】</t>
  </si>
  <si>
    <t>Ｑ１７（Ｂ）視聴媒体　１７．マラソン・駅伝</t>
  </si>
  <si>
    <t>Ｑ１７（Ｂ）視聴媒体　１８．ラグビー(MA)</t>
  </si>
  <si>
    <t>【ラグビー】</t>
  </si>
  <si>
    <t>Ｑ１７（Ｂ）視聴媒体　１８．ラグビー</t>
  </si>
  <si>
    <t>Ｑ１７（Ｂ）視聴媒体　１９．プロテニス(MA)</t>
  </si>
  <si>
    <t>【プロテニス】</t>
  </si>
  <si>
    <t>Ｑ１７（Ｂ）視聴媒体　１９．プロテニス</t>
  </si>
  <si>
    <t>Ｑ１７（Ｂ）視聴媒体　２０．プロゴルフ(MA)</t>
  </si>
  <si>
    <t>【プロゴルフ】</t>
  </si>
  <si>
    <t>Ｑ１７（Ｂ）視聴媒体　２０．プロゴルフ</t>
  </si>
  <si>
    <t>Ｑ１７（Ｂ）視聴媒体　２１．フィギュアスケート(MA)</t>
  </si>
  <si>
    <t>【フィギュアスケート】</t>
  </si>
  <si>
    <t>Ｑ１７（Ｂ）視聴媒体　２１．フィギュアスケート</t>
  </si>
  <si>
    <t>Ｑ１７（Ｂ）視聴媒体　２２．格闘技（ボクシング、総合格闘技など）(MA)</t>
  </si>
  <si>
    <t>【格闘技（ボクシング、総合格闘技など）】</t>
  </si>
  <si>
    <t>Ｑ１７（Ｂ）視聴媒体　２２．格闘技（ボクシング、総合格闘技など）</t>
  </si>
  <si>
    <t>Ｑ１７（Ｂ）視聴媒体　２３．Ｆ１やＮＡＳＣＡＲなど自動車レース(MA)</t>
  </si>
  <si>
    <t>【Ｆ１やＮＡＳＣＡＲなど自動車レース】</t>
  </si>
  <si>
    <t>Ｑ１７（Ｂ）視聴媒体　２３．Ｆ１やＮＡＳＣＡＲなど自動車レース</t>
  </si>
  <si>
    <t>Ｑ１７（Ｂ）視聴媒体　２４．ｅスポーツ(MA)</t>
  </si>
  <si>
    <t>【ｅスポーツ】</t>
  </si>
  <si>
    <t>Ｑ１７（Ｂ）視聴媒体　２４．ｅスポーツ</t>
  </si>
  <si>
    <t>Ｑ１７（Ｂ）視聴媒体　２５．アーチェリー(MA)</t>
  </si>
  <si>
    <t>【アーチェリー】</t>
  </si>
  <si>
    <t>Ｑ１７（Ｂ）視聴媒体　２５．アーチェリー</t>
  </si>
  <si>
    <t>Ｑ１７（Ｂ）視聴媒体　２６．アイスホッケー(MA)</t>
  </si>
  <si>
    <t>【アイスホッケー】</t>
  </si>
  <si>
    <t>Ｑ１７（Ｂ）視聴媒体　２６．アイスホッケー</t>
  </si>
  <si>
    <t>Ｑ１７（Ｂ）視聴媒体　２７．ＮＦＬ(MA)</t>
  </si>
  <si>
    <t>【ＮＦＬ】</t>
  </si>
  <si>
    <t>Ｑ１７（Ｂ）視聴媒体　２７．ＮＦＬ</t>
  </si>
  <si>
    <t>Ｑ１７（Ｂ）視聴媒体　２８．カーリング(MA)</t>
  </si>
  <si>
    <t>【カーリング】</t>
  </si>
  <si>
    <t>Ｑ１７（Ｂ）視聴媒体　２８．カーリング</t>
  </si>
  <si>
    <t>Ｑ１７（Ｂ）視聴媒体　２９．空手(MA)</t>
  </si>
  <si>
    <t>【空手】</t>
  </si>
  <si>
    <t>Ｑ１７（Ｂ）視聴媒体　２９．空手</t>
  </si>
  <si>
    <t>Ｑ１７（Ｂ）視聴媒体　３０．クライミング(MA)</t>
  </si>
  <si>
    <t>【クライミング】</t>
  </si>
  <si>
    <t>Ｑ１７（Ｂ）視聴媒体　３０．クライミング</t>
  </si>
  <si>
    <t>Ｑ１７（Ｂ）視聴媒体　３１．クリケット(MA)</t>
  </si>
  <si>
    <t>【クリケット】</t>
  </si>
  <si>
    <t>Ｑ１７（Ｂ）視聴媒体　３１．クリケット</t>
  </si>
  <si>
    <t>Ｑ１７（Ｂ）視聴媒体　３２．競馬(MA)</t>
  </si>
  <si>
    <t>【競馬】</t>
  </si>
  <si>
    <t>Ｑ１７（Ｂ）視聴媒体　３２．競馬</t>
  </si>
  <si>
    <t>Ｑ１７（Ｂ）視聴媒体　３３．剣道(MA)</t>
  </si>
  <si>
    <t>【剣道】</t>
  </si>
  <si>
    <t>Ｑ１７（Ｂ）視聴媒体　３３．剣道</t>
  </si>
  <si>
    <t>Ｑ１７（Ｂ）視聴媒体　３４．柔道(MA)</t>
  </si>
  <si>
    <t>【柔道】</t>
  </si>
  <si>
    <t>Ｑ１７（Ｂ）視聴媒体　３４．柔道</t>
  </si>
  <si>
    <t>Ｑ１７（Ｂ）視聴媒体　３５．新体操(MA)</t>
  </si>
  <si>
    <t>【新体操】</t>
  </si>
  <si>
    <t>Ｑ１７（Ｂ）視聴媒体　３５．新体操</t>
  </si>
  <si>
    <t>Ｑ１７（Ｂ）視聴媒体　３６．水泳(MA)</t>
  </si>
  <si>
    <t>【水泳】</t>
  </si>
  <si>
    <t>Ｑ１７（Ｂ）視聴媒体　３６．水泳</t>
  </si>
  <si>
    <t>Ｑ１７（Ｂ）視聴媒体　３７．スケートボード(MA)</t>
  </si>
  <si>
    <t>【スケートボード】</t>
  </si>
  <si>
    <t>Ｑ１７（Ｂ）視聴媒体　３７．スケートボード</t>
  </si>
  <si>
    <t>Ｑ１７（Ｂ）視聴媒体　３８．ソフトテニス（軟式）(MA)</t>
  </si>
  <si>
    <t>【ソフトテニス（軟式）】</t>
  </si>
  <si>
    <t>Ｑ１７（Ｂ）視聴媒体　３８．ソフトテニス（軟式）</t>
  </si>
  <si>
    <t>Ｑ１７（Ｂ）視聴媒体　３９．ソフトボール(MA)</t>
  </si>
  <si>
    <t>【ソフトボール】</t>
  </si>
  <si>
    <t>Ｑ１７（Ｂ）視聴媒体　３９．ソフトボール</t>
  </si>
  <si>
    <t>Ｑ１７（Ｂ）視聴媒体　４０．体操競技(MA)</t>
  </si>
  <si>
    <t>【体操競技】</t>
  </si>
  <si>
    <t>Ｑ１７（Ｂ）視聴媒体　４０．体操競技</t>
  </si>
  <si>
    <t>Ｑ１７（Ｂ）視聴媒体　４１．卓球(MA)</t>
  </si>
  <si>
    <t>【卓球】</t>
  </si>
  <si>
    <t>Ｑ１７（Ｂ）視聴媒体　４１．卓球</t>
  </si>
  <si>
    <t>Ｑ１７（Ｂ）視聴媒体　４２．ダンス(MA)</t>
  </si>
  <si>
    <t>【ダンス】</t>
  </si>
  <si>
    <t>Ｑ１７（Ｂ）視聴媒体　４２．ダンス</t>
  </si>
  <si>
    <t>Ｑ１７（Ｂ）視聴媒体　４３．ダンスバトル(MA)</t>
  </si>
  <si>
    <t>【ダンスバトル】</t>
  </si>
  <si>
    <t>Ｑ１７（Ｂ）視聴媒体　４３．ダンスバトル</t>
  </si>
  <si>
    <t>Ｑ１７（Ｂ）視聴媒体　４４．ドッジボール(MA)</t>
  </si>
  <si>
    <t>【ドッジボール】</t>
  </si>
  <si>
    <t>Ｑ１７（Ｂ）視聴媒体　４４．ドッジボール</t>
  </si>
  <si>
    <t>Ｑ１７（Ｂ）視聴媒体　４５．バドミントン(MA)</t>
  </si>
  <si>
    <t>【バドミントン】</t>
  </si>
  <si>
    <t>Ｑ１７（Ｂ）視聴媒体　４５．バドミントン</t>
  </si>
  <si>
    <t>Ｑ１７（Ｂ）視聴媒体　４６．バトントワリング(MA)</t>
  </si>
  <si>
    <t>【バトントワリング】</t>
  </si>
  <si>
    <t>Ｑ１７（Ｂ）視聴媒体　４６．バトントワリング</t>
  </si>
  <si>
    <t>Ｑ１７（Ｂ）視聴媒体　４７．パルクール(MA)</t>
  </si>
  <si>
    <t>【パルクール】</t>
  </si>
  <si>
    <t>Ｑ１７（Ｂ）視聴媒体　４７．パルクール</t>
  </si>
  <si>
    <t>Ｑ１７（Ｂ）視聴媒体　４８．ハンドボール(MA)</t>
  </si>
  <si>
    <t>【ハンドボール】</t>
  </si>
  <si>
    <t>Ｑ１７（Ｂ）視聴媒体　４８．ハンドボール</t>
  </si>
  <si>
    <t>Ｑ１７（Ｂ）視聴媒体　４９．ビーチバレーボール(MA)</t>
  </si>
  <si>
    <t>【ビーチバレーボール】</t>
  </si>
  <si>
    <t>Ｑ１７（Ｂ）視聴媒体　４９．ビーチバレーボール</t>
  </si>
  <si>
    <t>Ｑ１７（Ｂ）視聴媒体　５０．ヒップホップダンス(MA)</t>
  </si>
  <si>
    <t>【ヒップホップダンス】</t>
  </si>
  <si>
    <t>Ｑ１７（Ｂ）視聴媒体　５０．ヒップホップダンス</t>
  </si>
  <si>
    <t>Ｑ１７（Ｂ）視聴媒体　５１．フットサル(MA)</t>
  </si>
  <si>
    <t>【フットサル】</t>
  </si>
  <si>
    <t>Ｑ１７（Ｂ）視聴媒体　５１．フットサル</t>
  </si>
  <si>
    <t>Ｑ１７（Ｂ）視聴媒体　５２．プロレス(MA)</t>
  </si>
  <si>
    <t>【プロレス】</t>
  </si>
  <si>
    <t>Ｑ１７（Ｂ）視聴媒体　５２．プロレス</t>
  </si>
  <si>
    <t>Ｑ１７（Ｂ）視聴媒体　５３．ボート(MA)</t>
  </si>
  <si>
    <t>【ボート】</t>
  </si>
  <si>
    <t>Ｑ１７（Ｂ）視聴媒体　５３．ボート</t>
  </si>
  <si>
    <t>Ｑ１７（Ｂ）視聴媒体　５４．ボディビル(MA)</t>
  </si>
  <si>
    <t>【ボディビル】</t>
  </si>
  <si>
    <t>Ｑ１７（Ｂ）視聴媒体　５４．ボディビル</t>
  </si>
  <si>
    <t>Ｑ１７（Ｂ）視聴媒体　５５．ライフセービング競技(MA)</t>
  </si>
  <si>
    <t>【ライフセービング競技】</t>
  </si>
  <si>
    <t>Ｑ１７（Ｂ）視聴媒体　５５．ライフセービング競技</t>
  </si>
  <si>
    <t>Ｑ１７（Ｂ）視聴媒体　５６．ラクロス(MA)</t>
  </si>
  <si>
    <t>【ラクロス】</t>
  </si>
  <si>
    <t>Ｑ１７（Ｂ）視聴媒体　５６．ラクロス</t>
  </si>
  <si>
    <t>Ｑ１７（Ｂ）視聴媒体　５７．陸上競技(MA)</t>
  </si>
  <si>
    <t>【陸上競技】</t>
  </si>
  <si>
    <t>Ｑ１７（Ｂ）視聴媒体　５７．陸上競技</t>
  </si>
  <si>
    <t>Ｑ１７（Ｂ）視聴媒体　５８．その他(MA)</t>
  </si>
  <si>
    <t>【その他】</t>
  </si>
  <si>
    <t>Ｑ１７（Ｂ）視聴媒体　５８．その他</t>
  </si>
  <si>
    <t>Ｑ１８　自分が運動不足だと感じるか(SA)</t>
  </si>
  <si>
    <t>とても感じる</t>
  </si>
  <si>
    <t>少しは感じる</t>
  </si>
  <si>
    <t>あまり感じない</t>
  </si>
  <si>
    <t>まったく感じない</t>
  </si>
  <si>
    <t>感じる（計）</t>
  </si>
  <si>
    <t>感じない（計）</t>
  </si>
  <si>
    <t>Ｑ１８　自分が運動不足だと感じるか</t>
  </si>
  <si>
    <t>Ｑ１９　主観的健康度(SA)</t>
  </si>
  <si>
    <t>とても健康であると思う</t>
  </si>
  <si>
    <t>健康だと思う</t>
  </si>
  <si>
    <t>あまり健康ではない</t>
  </si>
  <si>
    <t>健康ではない</t>
  </si>
  <si>
    <t>健康である（計）</t>
  </si>
  <si>
    <t>健康ではない（計）</t>
  </si>
  <si>
    <t>Ｑ１９　主観的健康度</t>
  </si>
  <si>
    <t>Ｑ２０　１週間の朝食摂取頻度(SA)</t>
  </si>
  <si>
    <t>ほとんど毎日食べる</t>
  </si>
  <si>
    <t>週4～5日食べる</t>
  </si>
  <si>
    <t>週2～3日食べる</t>
  </si>
  <si>
    <t>ほとんど食べない</t>
  </si>
  <si>
    <t>食べる（計）</t>
  </si>
  <si>
    <t>毎日食べない（計）</t>
  </si>
  <si>
    <t>Ｑ２０　１週間の朝食摂取頻度</t>
  </si>
  <si>
    <t>Ｑ２０ＳＱ１　朝、食欲があるか(SA)</t>
  </si>
  <si>
    <t>【朝食を食べる】</t>
  </si>
  <si>
    <t>とてもある</t>
  </si>
  <si>
    <t>どちらかというとある</t>
  </si>
  <si>
    <t>どちらかというとない</t>
  </si>
  <si>
    <t>ほとんどない</t>
  </si>
  <si>
    <t>食欲あり（計）</t>
  </si>
  <si>
    <t>食欲なし（計）</t>
  </si>
  <si>
    <t>Ｑ２０ＳＱ１　朝、食欲があるか</t>
  </si>
  <si>
    <t>Ｑ２１　排便の頻度(SA)</t>
  </si>
  <si>
    <t>ほぼ毎日</t>
  </si>
  <si>
    <t>2日に１回</t>
  </si>
  <si>
    <t>3日に１回</t>
  </si>
  <si>
    <t>3日に１回未満</t>
  </si>
  <si>
    <t>不規則である</t>
  </si>
  <si>
    <t>Ｑ２１　排便の頻度</t>
  </si>
  <si>
    <t>Ｑ２２－１　平日の就寝時刻(SA)</t>
  </si>
  <si>
    <t>１９時台以前</t>
  </si>
  <si>
    <t>２０時台</t>
  </si>
  <si>
    <t>２１時台</t>
  </si>
  <si>
    <t>２２時台</t>
  </si>
  <si>
    <t>２３時台</t>
  </si>
  <si>
    <t>２４時台以降</t>
  </si>
  <si>
    <t>平均（時）</t>
  </si>
  <si>
    <t>Ｑ２２－１　平日の就寝時刻</t>
  </si>
  <si>
    <t>Ｑ２２－２　平日の起床時刻(SA)</t>
  </si>
  <si>
    <t>５時台以前</t>
  </si>
  <si>
    <t>６時台</t>
  </si>
  <si>
    <t>７時台</t>
  </si>
  <si>
    <t>８時台</t>
  </si>
  <si>
    <t>９時台以降</t>
  </si>
  <si>
    <t>Ｑ２２－２　平日の起床時刻</t>
  </si>
  <si>
    <t>Ｑ２２－３　休日の就寝時刻(SA)</t>
  </si>
  <si>
    <t>Ｑ２２－３　休日の就寝時刻</t>
  </si>
  <si>
    <t>Ｑ２２－４　休日の起床時刻(SA)</t>
  </si>
  <si>
    <t>Ｑ２２－４　休日の起床時刻</t>
  </si>
  <si>
    <t>Q２２　平日の睡眠時間(SA)</t>
  </si>
  <si>
    <t>８時間未満</t>
  </si>
  <si>
    <t>８～９時間未満</t>
  </si>
  <si>
    <t>９～１０時間未満</t>
  </si>
  <si>
    <t>１０～１１時間未満</t>
  </si>
  <si>
    <t>１１～１２時間未満</t>
  </si>
  <si>
    <t>１２時間以上</t>
  </si>
  <si>
    <t>Q２２　平日の睡眠時間</t>
  </si>
  <si>
    <t>Q２２　休日の睡眠時間(SA)</t>
  </si>
  <si>
    <t>Q２２　休日の睡眠時間</t>
  </si>
  <si>
    <t>Ｑ２３　通学・通勤の方法(MA)</t>
  </si>
  <si>
    <t>徒歩</t>
  </si>
  <si>
    <t>自転車</t>
  </si>
  <si>
    <t>バス・電車</t>
  </si>
  <si>
    <t>自家用車・バイク</t>
  </si>
  <si>
    <t>通学・通勤はしていない</t>
  </si>
  <si>
    <t>Ｑ２３　通学・通勤の方法</t>
  </si>
  <si>
    <t>Ｑ２３＿１　１週間あたりの日数　徒歩(SA)</t>
  </si>
  <si>
    <t>【通学・通勤方法：徒歩】</t>
  </si>
  <si>
    <t>Ｑ２３＿１　１週間あたりの日数　徒歩</t>
  </si>
  <si>
    <t>Ｑ２３＿２　１週間あたりの日数　自転車(SA)</t>
  </si>
  <si>
    <t>【通学・通勤方法：自転車】</t>
  </si>
  <si>
    <t>Ｑ２３＿２　１週間あたりの日数　自転車</t>
  </si>
  <si>
    <t>Ｑ２３＿３　１週間あたりの日数　バス・電車(SA)</t>
  </si>
  <si>
    <t>【通学・通勤方法：バス・電車】</t>
  </si>
  <si>
    <t>Ｑ２３＿３　１週間あたりの日数　バス・電車</t>
  </si>
  <si>
    <t>Ｑ２３＿４　１週間あたりの日数　自家用車・バイク(SA)</t>
  </si>
  <si>
    <t>【通学・通勤方法：自家用車・バイク】</t>
  </si>
  <si>
    <t>Ｑ２３＿４　１週間あたりの日数　自家用車・バイク</t>
  </si>
  <si>
    <t>Ｑ２３＿１　所要時間　徒歩(SA)</t>
  </si>
  <si>
    <t>４分以内</t>
  </si>
  <si>
    <t>５～１４分以内</t>
  </si>
  <si>
    <t>１５～２９分以内</t>
  </si>
  <si>
    <t>３０～５９分以内</t>
  </si>
  <si>
    <t>６０～８９分以内</t>
  </si>
  <si>
    <t>９０～１１９分以内</t>
  </si>
  <si>
    <t>１２０分以上</t>
  </si>
  <si>
    <t>平均（分）</t>
  </si>
  <si>
    <t>Ｑ２３＿１　所要時間　徒歩</t>
  </si>
  <si>
    <t>Ｑ２３＿１　所要時間　自転車(SA)</t>
  </si>
  <si>
    <t>Ｑ２３＿１　所要時間　自転車</t>
  </si>
  <si>
    <t>Ｑ２３＿１　所要時間　バス・電車(SA)</t>
  </si>
  <si>
    <t>Ｑ２３＿１　所要時間　バス・電車</t>
  </si>
  <si>
    <t>Ｑ２３＿１　所要時間　自家用車・バイク(SA)</t>
  </si>
  <si>
    <t>Ｑ２３＿１　所要時間　自家用車・バイク</t>
  </si>
  <si>
    <t>ｎＱ２３＿１　所要時間　計(SA)</t>
  </si>
  <si>
    <t>【通園・通学方法回答】</t>
  </si>
  <si>
    <t>ｎＱ２３＿１　所要時間　計</t>
  </si>
  <si>
    <t>Ｑ２４－１　平日のテレビ等の視聴・ＰＣ等の使用時間(SA)</t>
  </si>
  <si>
    <t>３０分未満</t>
  </si>
  <si>
    <t>３０分～１時間未満</t>
  </si>
  <si>
    <t>１～２時間未満</t>
  </si>
  <si>
    <t>２～３時間未満</t>
  </si>
  <si>
    <t>３～４時間未満</t>
  </si>
  <si>
    <t>４～５時間未満</t>
  </si>
  <si>
    <t>５時間以上</t>
  </si>
  <si>
    <t>Ｑ２４－１　平日のテレビ等の視聴・ＰＣ等の使用時間</t>
  </si>
  <si>
    <t>Ｑ２４－２　休日のテレビ等の視聴・ＰＣ等の使用時間(SA)</t>
  </si>
  <si>
    <t>Ｑ２４－２　休日のテレビ等の視聴・ＰＣ等の使用時間</t>
  </si>
  <si>
    <t>保Ｑ１対象の子どもとの続柄(SA)</t>
  </si>
  <si>
    <t>父</t>
  </si>
  <si>
    <t>母</t>
  </si>
  <si>
    <t>祖父</t>
  </si>
  <si>
    <t>祖母</t>
  </si>
  <si>
    <t>きょうだい</t>
  </si>
  <si>
    <t>保Ｑ１対象の子どもとの続柄</t>
  </si>
  <si>
    <t>保Ｑ２職業(SA)</t>
  </si>
  <si>
    <t>自営業</t>
  </si>
  <si>
    <t>家族従事者</t>
  </si>
  <si>
    <t>勤め人／正社員・正職員</t>
  </si>
  <si>
    <t>勤め人／契約社員・派遣社員・非常勤</t>
  </si>
  <si>
    <t>専業主婦・主夫</t>
  </si>
  <si>
    <t>パートタイムやアルバイト</t>
  </si>
  <si>
    <t>自営・勤め人（計）</t>
  </si>
  <si>
    <t>その他（計）</t>
  </si>
  <si>
    <t>勤め人（計）</t>
  </si>
  <si>
    <t>保Ｑ２職業</t>
  </si>
  <si>
    <t>保Ｑ３　婚姻状況(SA)</t>
  </si>
  <si>
    <t>未婚</t>
  </si>
  <si>
    <t>有配偶（現在結婚している）</t>
  </si>
  <si>
    <t>死別（配偶者と死に別れた）</t>
  </si>
  <si>
    <t>離別（配偶者と離婚した）</t>
  </si>
  <si>
    <t>保Ｑ３　婚姻状況</t>
  </si>
  <si>
    <t>保Ｑ４　家族（世帯員）の人数(SA)</t>
  </si>
  <si>
    <t>１人</t>
  </si>
  <si>
    <t>２人</t>
  </si>
  <si>
    <t>３人</t>
  </si>
  <si>
    <t>４人</t>
  </si>
  <si>
    <t>５人</t>
  </si>
  <si>
    <t>６人</t>
  </si>
  <si>
    <t>７人</t>
  </si>
  <si>
    <t>８人</t>
  </si>
  <si>
    <t>９人</t>
  </si>
  <si>
    <t>１０人</t>
  </si>
  <si>
    <t>１１人以上</t>
  </si>
  <si>
    <t>平均（人）</t>
  </si>
  <si>
    <t>保Ｑ４　家族（世帯員）の人数</t>
  </si>
  <si>
    <t>保Ｑ４　家族構成(MA)</t>
  </si>
  <si>
    <t>おじ</t>
  </si>
  <si>
    <t>おば</t>
  </si>
  <si>
    <t>曽祖母</t>
  </si>
  <si>
    <t>本人の子ども</t>
  </si>
  <si>
    <t>甥、姪</t>
  </si>
  <si>
    <t>なし／一人暮らし</t>
  </si>
  <si>
    <t>保Ｑ４　家族構成</t>
  </si>
  <si>
    <t>ｎＨＱ４　家族構成(MA)</t>
  </si>
  <si>
    <t>兄</t>
  </si>
  <si>
    <t>姉</t>
  </si>
  <si>
    <t>弟</t>
  </si>
  <si>
    <t>妹</t>
  </si>
  <si>
    <t>きょうだい（詳細無回答）</t>
  </si>
  <si>
    <t>ｎＨＱ４　家族構成</t>
  </si>
  <si>
    <t>ｎＨＱ４（１）家族構成(MA)</t>
  </si>
  <si>
    <t>二世代世帯</t>
  </si>
  <si>
    <t>三世代以上世帯</t>
  </si>
  <si>
    <t>ｎＨＱ４（１）家族構成</t>
  </si>
  <si>
    <t>保Ｑ４　「きょうだい」の内訳(MA)</t>
  </si>
  <si>
    <t>【きょうだいあり】</t>
  </si>
  <si>
    <t>保Ｑ４　「きょうだい」の内訳</t>
  </si>
  <si>
    <t>保Ｑ４（１）　「きょうだい」の人数＿１兄(SA)</t>
  </si>
  <si>
    <t>【兄】</t>
  </si>
  <si>
    <t>５人以上</t>
  </si>
  <si>
    <t>保Ｑ４（１）　「きょうだい」の人数＿１兄</t>
  </si>
  <si>
    <t>保Ｑ４（１）　「きょうだい」の人数＿２姉(SA)</t>
  </si>
  <si>
    <t>【姉】</t>
  </si>
  <si>
    <t>保Ｑ４（１）　「きょうだい」の人数＿２姉</t>
  </si>
  <si>
    <t>保Ｑ４（１）　「きょうだい」の人数＿３弟(SA)</t>
  </si>
  <si>
    <t>【弟】</t>
  </si>
  <si>
    <t>保Ｑ４（１）　「きょうだい」の人数＿３弟</t>
  </si>
  <si>
    <t>保Ｑ４（１）　「きょうだい」の人数＿４妹(SA)</t>
  </si>
  <si>
    <t>【妹】</t>
  </si>
  <si>
    <t>保Ｑ４（１）　「きょうだい」の人数＿４妹</t>
  </si>
  <si>
    <t>保Ｑ４（２）　運動・スポーツ活動状況　１父(SA)</t>
  </si>
  <si>
    <t>【父】</t>
  </si>
  <si>
    <t>よくしている</t>
  </si>
  <si>
    <t>時々している</t>
  </si>
  <si>
    <t>ほとんどしていない</t>
  </si>
  <si>
    <t>全くしていない</t>
  </si>
  <si>
    <t>している（計）</t>
  </si>
  <si>
    <t>していない（計）</t>
  </si>
  <si>
    <t>保Ｑ４（２）　運動・スポーツ活動状況　１父</t>
  </si>
  <si>
    <t>保Ｑ４（２）　運動・スポーツ活動状況　２母(SA)</t>
  </si>
  <si>
    <t>【母】</t>
  </si>
  <si>
    <t>保Ｑ４（２）　運動・スポーツ活動状況　２母</t>
  </si>
  <si>
    <t>保Ｑ５　スポーツの習いごとや学校の運動部等の月平均支出(SA)</t>
  </si>
  <si>
    <t>１，０００円未満</t>
  </si>
  <si>
    <t>１，０００～３，０００円未満</t>
  </si>
  <si>
    <t>３，０００～５，０００円未満</t>
  </si>
  <si>
    <t>５，０００～１万円未満</t>
  </si>
  <si>
    <t>１～２万円未満</t>
  </si>
  <si>
    <t>２～３万円未満</t>
  </si>
  <si>
    <t>３万円以上</t>
  </si>
  <si>
    <t>支出していない</t>
  </si>
  <si>
    <t>保Ｑ５　スポーツの習いごとや学校の運動部等の月平均支出</t>
  </si>
  <si>
    <t>保Ｑ６　芸術・文化・学習関係の習いごとの月平均支出(SA)</t>
  </si>
  <si>
    <t>保Ｑ６　芸術・文化・学習関係の習いごとの月平均支出</t>
  </si>
  <si>
    <t>保Ｑ７　保護者（本人）の中学時代の運動部加入状況(SA)</t>
  </si>
  <si>
    <t>加入していた</t>
  </si>
  <si>
    <t>途中でやめた</t>
  </si>
  <si>
    <t>加入していなかった</t>
  </si>
  <si>
    <t>保Ｑ７　保護者（本人）の中学時代の運動部加入状況</t>
  </si>
  <si>
    <t>保Ｑ７　保護者（本人）の高校時代の運動部加入状況(SA)</t>
  </si>
  <si>
    <t>保Ｑ７　保護者（本人）の高校時代の運動部加入状況</t>
  </si>
  <si>
    <t>保Ｑ７　保護者（配偶者）の中学時代の運動部加入状況(SA)</t>
  </si>
  <si>
    <t>【配偶者はいない　以外】</t>
  </si>
  <si>
    <t>保Ｑ７　保護者（配偶者）の中学時代の運動部加入状況</t>
  </si>
  <si>
    <t>保Ｑ７　保護者（配偶者）の高校時代の運動部加入状況(SA)</t>
  </si>
  <si>
    <t>保Ｑ７　保護者（配偶者）の高校時代の運動部加入状況</t>
  </si>
  <si>
    <t>保Ｑ７　保護者（配偶者）の中学時代の運動部加入状況（全数）(SA)</t>
  </si>
  <si>
    <t>配偶者はいない</t>
  </si>
  <si>
    <t>保Ｑ７　保護者（配偶者）の中学時代の運動部加入状況（全数）</t>
  </si>
  <si>
    <t>保Ｑ７　保護者（配偶者）の高校時代の運動部加入状況（全数）(SA)</t>
  </si>
  <si>
    <t>保Ｑ７　保護者（配偶者）の高校時代の運動部加入状況（全数）</t>
  </si>
  <si>
    <t>保Ｑ８　子どもが運動・スポーツをすることで期待すること(MA)</t>
  </si>
  <si>
    <t>スポーツを楽しむ</t>
  </si>
  <si>
    <t>スポーツ技術を身につける</t>
  </si>
  <si>
    <t>達成感を味わう</t>
  </si>
  <si>
    <t>からだを動かす</t>
  </si>
  <si>
    <t>体力をつける</t>
  </si>
  <si>
    <t>運動能力を高める</t>
  </si>
  <si>
    <t>運動不足を解消する</t>
  </si>
  <si>
    <t>健康を保持・増進する</t>
  </si>
  <si>
    <t>チームワークを身につける</t>
  </si>
  <si>
    <t>目標を見つけてがんばる</t>
  </si>
  <si>
    <t>スポーツマンシップを身につける</t>
  </si>
  <si>
    <t>礼儀・マナーを身につける</t>
  </si>
  <si>
    <t>友達をつくる</t>
  </si>
  <si>
    <t>コミュニケーション能力を身につける</t>
  </si>
  <si>
    <t>自分で考える力を身につける</t>
  </si>
  <si>
    <t>集中力をつける</t>
  </si>
  <si>
    <t>特に期待していることはない</t>
  </si>
  <si>
    <t>保Ｑ８　子どもが運動・スポーツをすることで期待すること</t>
  </si>
  <si>
    <t>ＨＱ９　世帯年収（税込）(SA)</t>
  </si>
  <si>
    <t>２００万円未満</t>
  </si>
  <si>
    <t>２００～３００万円未満</t>
  </si>
  <si>
    <t>３００～４００万円未満</t>
  </si>
  <si>
    <t>４００～５００万円未満</t>
  </si>
  <si>
    <t>５００～６００万円未満</t>
  </si>
  <si>
    <t>６００～７００万円未満</t>
  </si>
  <si>
    <t>７００～８００万円未満</t>
  </si>
  <si>
    <t>８００～９００万円未満</t>
  </si>
  <si>
    <t>９００～１，０００万円未満</t>
  </si>
  <si>
    <t>１，０００万円以上</t>
  </si>
  <si>
    <t>ＨＱ９　世帯年収（税込）</t>
  </si>
  <si>
    <t>都道府県(SA)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</si>
  <si>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</si>
  <si>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</si>
  <si>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</si>
  <si>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</si>
  <si>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</si>
  <si>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</si>
  <si>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</si>
  <si>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</si>
  <si>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</si>
  <si>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</si>
  <si>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</si>
  <si>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</si>
  <si>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</si>
  <si>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</si>
  <si>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</si>
  <si>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</si>
  <si>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</si>
  <si>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</si>
  <si>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</si>
  <si>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</si>
  <si>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</si>
  <si>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</si>
  <si>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</si>
  <si>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</si>
  <si>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</si>
  <si>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</si>
  <si>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</si>
  <si>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</si>
  <si>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</si>
  <si>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</si>
  <si>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</si>
  <si>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</si>
  <si>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</si>
  <si>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</si>
  <si>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</si>
  <si>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</si>
  <si>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</si>
  <si>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</si>
  <si>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</si>
  <si>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</si>
  <si>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</si>
  <si>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</si>
  <si>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</si>
  <si>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</si>
  <si>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</si>
  <si>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</si>
  <si>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</si>
  <si>
    <t>運動・スポーツ実施レベル(SA)</t>
  </si>
  <si>
    <t>レベル０（非実施：0回／年間）</t>
  </si>
  <si>
    <t>レベル１（年1回以上週1回未満：1～51回／年）</t>
  </si>
  <si>
    <t>レベル２（週1回以上週5回未満：52～259回／年）</t>
  </si>
  <si>
    <t>レベル３（週5回以上：260回以上／年）</t>
  </si>
  <si>
    <t>レベル４（週5回以上、1回120分以上、ややきつい以上）</t>
  </si>
  <si>
    <t>運動・スポーツ実施レベル</t>
  </si>
</sst>
</file>

<file path=xl/styles.xml><?xml version="1.0" encoding="utf-8"?>
<styleSheet xmlns="http://schemas.openxmlformats.org/spreadsheetml/2006/main">
  <numFmts count="4">
    <numFmt numFmtId="164" formatCode="##0"/>
    <numFmt numFmtId="165" formatCode="###,###,##0"/>
    <numFmt numFmtId="166" formatCode="###,###,##0.0"/>
    <numFmt numFmtId="167" formatCode="#,###,##0.0"/>
  </numFmts>
  <fonts count="21">
    <font>
      <sz val="11"/>
      <color theme="1"/>
      <name val="Calibri"/>
      <family val="2"/>
      <scheme val="minor"/>
    </font>
    <font>
      <sz val="9"/>
      <color theme="1"/>
      <name val="Meiryo UI"/>
    </font>
    <font>
      <b/>
      <sz val="9"/>
      <color theme="1"/>
      <name val="Meiryo UI"/>
    </font>
    <font>
      <sz val="9"/>
      <color rgb="FF0000FF"/>
      <name val="Meiryo UI"/>
    </font>
    <font>
      <u/>
      <sz val="9"/>
      <color rgb="FF0000FF"/>
      <name val="Meiryo UI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8"/>
      <color theme="3"/>
      <name val="Calibri Light"/>
      <scheme val="maj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166" fontId="2" fillId="0" borderId="1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164" fontId="1" fillId="0" borderId="4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164" fontId="1" fillId="0" borderId="0" xfId="0" applyNumberFormat="1" applyFont="1" applyAlignment="1">
      <alignment vertical="center"/>
    </xf>
    <xf numFmtId="49" fontId="1" fillId="0" borderId="7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165" fontId="1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6" fontId="2" fillId="0" borderId="7" xfId="0" applyNumberFormat="1" applyFont="1" applyBorder="1" applyAlignment="1">
      <alignment vertical="center"/>
    </xf>
    <xf numFmtId="165" fontId="1" fillId="0" borderId="1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166" fontId="2" fillId="0" borderId="8" xfId="0" applyNumberFormat="1" applyFont="1" applyBorder="1" applyAlignment="1">
      <alignment vertical="center"/>
    </xf>
    <xf numFmtId="0" fontId="2" fillId="0" borderId="8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167" fontId="2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167" fontId="2" fillId="0" borderId="8" xfId="0" applyNumberFormat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/>
    <xf numFmtId="0" fontId="2" fillId="0" borderId="7" xfId="0" applyFont="1" applyBorder="1" applyAlignment="1">
      <alignment horizontal="right" vertical="center"/>
    </xf>
    <xf numFmtId="0" fontId="1" fillId="0" borderId="0" xfId="0" applyFont="1"/>
    <xf numFmtId="0" fontId="4" fillId="0" borderId="4" xfId="0" applyFont="1" applyBorder="1" applyAlignment="1">
      <alignment vertical="center" wrapText="1"/>
    </xf>
  </cellXfs>
  <cellStyles count="1">
    <cellStyle name="Normal" xfId="0" builtinId="0"/>
  </cellStyles>
</styleSheet>
</file>

<file path=xl/_rels/workbook.xml.rels>&#65279;<?xml version="1.0" encoding="utf-8"?><Relationships xmlns="http://schemas.openxmlformats.org/package/2006/relationships"><Relationship Id="rId3" Type="http://schemas.openxmlformats.org/officeDocument/2006/relationships/theme" Target="theme/theme1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B1:G161"/>
  <sheetViews>
    <sheetView tabSelected="1" workbookViewId="0">
      <pane xSplit="0" ySplit="5" topLeftCell="A6" activePane="bottomLeft" state="frozen"/>
      <selection activeCell="A6" sqref="A6"/>
    </sheetView>
  </sheetViews>
  <sheetFormatPr defaultRowHeight="12.75"/>
  <cols>
    <col min="1" max="1" width="3.61328125" style="31" customWidth="1"/>
    <col min="2" max="2" width="5.61328125" style="31" customWidth="1"/>
    <col min="3" max="3" width="6.61328125" style="31" customWidth="1"/>
    <col min="4" max="4" width="26.61328125" style="31" customWidth="1"/>
    <col min="5" max="5" width="7.61328125" style="31" customWidth="1"/>
    <col min="6" max="7" width="26.61328125" style="31" customWidth="1"/>
    <col min="8" max="16384" width="8.8984375" style="31"/>
  </cols>
  <sheetData>
    <row r="1">
      <c r="B1" s="1"/>
    </row>
    <row r="2">
      <c r="B2" s="1" t="s">
        <v>0</v>
      </c>
    </row>
    <row r="5">
      <c r="B5" s="28" t="s">
        <v>1</v>
      </c>
      <c r="C5" s="28" t="s">
        <v>4</v>
      </c>
      <c r="D5" s="28" t="s">
        <v>5</v>
      </c>
      <c r="E5" s="29" t="s">
        <v>6</v>
      </c>
      <c r="F5" s="29" t="s">
        <v>7</v>
      </c>
      <c r="G5" s="29" t="s">
        <v>8</v>
      </c>
    </row>
    <row r="6">
      <c r="B6" s="27">
        <v>1</v>
      </c>
      <c r="C6" s="32" t="str">
        <f ca="1" xml:space="preserve"> HYPERLINK("#NP!B6:F18", "NP(1)")</f>
        <v>NP(1)</v>
      </c>
      <c r="D6" s="27" t="s">
        <v>20</v>
      </c>
      <c r="E6" s="27" t="s">
        <v>21</v>
      </c>
      <c r="F6" s="27"/>
      <c r="G6" s="27"/>
    </row>
    <row r="7">
      <c r="B7" s="27">
        <v>2</v>
      </c>
      <c r="C7" s="32" t="str">
        <f ca="1" xml:space="preserve"> HYPERLINK("#NP!B21:F32", "NP(2)")</f>
        <v>NP(2)</v>
      </c>
      <c r="D7" s="27" t="s">
        <v>30</v>
      </c>
      <c r="E7" s="27" t="s">
        <v>31</v>
      </c>
      <c r="F7" s="27"/>
      <c r="G7" s="27"/>
    </row>
    <row r="8">
      <c r="B8" s="27">
        <v>3</v>
      </c>
      <c r="C8" s="32" t="str">
        <f ca="1" xml:space="preserve"> HYPERLINK("#NP!B35:F49", "NP(3)")</f>
        <v>NP(3)</v>
      </c>
      <c r="D8" s="27" t="s">
        <v>43</v>
      </c>
      <c r="E8" s="27" t="s">
        <v>21</v>
      </c>
      <c r="F8" s="27"/>
      <c r="G8" s="27"/>
    </row>
    <row r="9">
      <c r="B9" s="27">
        <v>4</v>
      </c>
      <c r="C9" s="32" t="str">
        <f ca="1" xml:space="preserve"> HYPERLINK("#NP!B52:F58", "NP(4)")</f>
        <v>NP(4)</v>
      </c>
      <c r="D9" s="27" t="s">
        <v>47</v>
      </c>
      <c r="E9" s="27" t="s">
        <v>21</v>
      </c>
      <c r="F9" s="27"/>
      <c r="G9" s="27"/>
    </row>
    <row r="10">
      <c r="B10" s="27">
        <v>5</v>
      </c>
      <c r="C10" s="32" t="str">
        <f ca="1" xml:space="preserve"> HYPERLINK("#NP!B61:F73", "NP(5)")</f>
        <v>NP(5)</v>
      </c>
      <c r="D10" s="27" t="s">
        <v>57</v>
      </c>
      <c r="E10" s="27" t="s">
        <v>21</v>
      </c>
      <c r="F10" s="27"/>
      <c r="G10" s="27"/>
    </row>
    <row r="11">
      <c r="B11" s="27">
        <v>6</v>
      </c>
      <c r="C11" s="32" t="str">
        <f ca="1" xml:space="preserve"> HYPERLINK("#NP!B76:F85", "NP(6)")</f>
        <v>NP(6)</v>
      </c>
      <c r="D11" s="27" t="s">
        <v>65</v>
      </c>
      <c r="E11" s="27" t="s">
        <v>21</v>
      </c>
      <c r="F11" s="27" t="s">
        <v>59</v>
      </c>
      <c r="G11" s="27"/>
    </row>
    <row r="12">
      <c r="B12" s="27">
        <v>7</v>
      </c>
      <c r="C12" s="32" t="str">
        <f ca="1" xml:space="preserve"> HYPERLINK("#NP!B88:F98", "NP(7)")</f>
        <v>NP(7)</v>
      </c>
      <c r="D12" s="27" t="s">
        <v>74</v>
      </c>
      <c r="E12" s="27" t="s">
        <v>21</v>
      </c>
      <c r="F12" s="27" t="s">
        <v>67</v>
      </c>
      <c r="G12" s="27"/>
    </row>
    <row r="13">
      <c r="B13" s="27">
        <v>8</v>
      </c>
      <c r="C13" s="32" t="str">
        <f ca="1" xml:space="preserve"> HYPERLINK("#NP!B101:F123", "NP(8)")</f>
        <v>NP(8)</v>
      </c>
      <c r="D13" s="27" t="s">
        <v>78</v>
      </c>
      <c r="E13" s="27" t="s">
        <v>31</v>
      </c>
      <c r="F13" s="27"/>
      <c r="G13" s="27"/>
    </row>
    <row r="14">
      <c r="B14" s="27">
        <v>9</v>
      </c>
      <c r="C14" s="32" t="str">
        <f ca="1" xml:space="preserve"> HYPERLINK("#NP!B126:F154", "NP(9)")</f>
        <v>NP(9)</v>
      </c>
      <c r="D14" s="27" t="s">
        <v>86</v>
      </c>
      <c r="E14" s="27" t="s">
        <v>31</v>
      </c>
      <c r="F14" s="27" t="s">
        <v>80</v>
      </c>
      <c r="G14" s="27"/>
    </row>
    <row r="15">
      <c r="B15" s="27">
        <v>10</v>
      </c>
      <c r="C15" s="32" t="str">
        <f ca="1" xml:space="preserve"> HYPERLINK("#NP!B157:F167", "NP(10)")</f>
        <v>NP(10)</v>
      </c>
      <c r="D15" s="27" t="s">
        <v>94</v>
      </c>
      <c r="E15" s="27" t="s">
        <v>21</v>
      </c>
      <c r="F15" s="27"/>
      <c r="G15" s="27"/>
    </row>
    <row r="16">
      <c r="B16" s="27">
        <v>11</v>
      </c>
      <c r="C16" s="32" t="str">
        <f ca="1" xml:space="preserve"> HYPERLINK("#NP!B170:F188", "NP(11)")</f>
        <v>NP(11)</v>
      </c>
      <c r="D16" s="27" t="s">
        <v>96</v>
      </c>
      <c r="E16" s="27" t="s">
        <v>31</v>
      </c>
      <c r="F16" s="27"/>
      <c r="G16" s="27"/>
    </row>
    <row r="17">
      <c r="B17" s="27">
        <v>12</v>
      </c>
      <c r="C17" s="32" t="str">
        <f ca="1" xml:space="preserve"> HYPERLINK("#NP!B191:F332", "NP(12)")</f>
        <v>NP(12)</v>
      </c>
      <c r="D17" s="27" t="s">
        <v>235</v>
      </c>
      <c r="E17" s="27" t="s">
        <v>31</v>
      </c>
      <c r="F17" s="27"/>
      <c r="G17" s="27"/>
    </row>
    <row r="18">
      <c r="B18" s="27">
        <v>13</v>
      </c>
      <c r="C18" s="32" t="str">
        <f ca="1" xml:space="preserve"> HYPERLINK("#NP!B335:F351", "NP(13)")</f>
        <v>NP(13)</v>
      </c>
      <c r="D18" s="27" t="s">
        <v>248</v>
      </c>
      <c r="E18" s="27" t="s">
        <v>21</v>
      </c>
      <c r="F18" s="27"/>
      <c r="G18" s="27"/>
    </row>
    <row r="19">
      <c r="B19" s="27">
        <v>14</v>
      </c>
      <c r="C19" s="32" t="str">
        <f ca="1" xml:space="preserve"> HYPERLINK("#NP!B354:F365", "NP(14)")</f>
        <v>NP(14)</v>
      </c>
      <c r="D19" s="27" t="s">
        <v>254</v>
      </c>
      <c r="E19" s="27" t="s">
        <v>21</v>
      </c>
      <c r="F19" s="27"/>
      <c r="G19" s="27"/>
    </row>
    <row r="20">
      <c r="B20" s="27">
        <v>15</v>
      </c>
      <c r="C20" s="32" t="str">
        <f ca="1" xml:space="preserve"> HYPERLINK("#NP!B368:F399", "NP(15)")</f>
        <v>NP(15)</v>
      </c>
      <c r="D20" s="27" t="s">
        <v>283</v>
      </c>
      <c r="E20" s="27" t="s">
        <v>31</v>
      </c>
      <c r="F20" s="27" t="s">
        <v>256</v>
      </c>
      <c r="G20" s="27"/>
    </row>
    <row r="21">
      <c r="B21" s="27">
        <v>16</v>
      </c>
      <c r="C21" s="32" t="str">
        <f ca="1" xml:space="preserve"> HYPERLINK("#NP!B402:F409", "NP(16)")</f>
        <v>NP(16)</v>
      </c>
      <c r="D21" s="27" t="s">
        <v>287</v>
      </c>
      <c r="E21" s="27" t="s">
        <v>21</v>
      </c>
      <c r="F21" s="27" t="s">
        <v>256</v>
      </c>
      <c r="G21" s="27"/>
    </row>
    <row r="22">
      <c r="B22" s="27">
        <v>17</v>
      </c>
      <c r="C22" s="32" t="str">
        <f ca="1" xml:space="preserve"> HYPERLINK("#NP!B412:F457", "NP(17)")</f>
        <v>NP(17)</v>
      </c>
      <c r="D22" s="27" t="s">
        <v>329</v>
      </c>
      <c r="E22" s="27" t="s">
        <v>31</v>
      </c>
      <c r="F22" s="27" t="s">
        <v>289</v>
      </c>
      <c r="G22" s="27"/>
    </row>
    <row r="23">
      <c r="B23" s="27">
        <v>18</v>
      </c>
      <c r="C23" s="32" t="str">
        <f ca="1" xml:space="preserve"> HYPERLINK("#NP!B460:F544", "NP(18)")</f>
        <v>NP(18)</v>
      </c>
      <c r="D23" s="27" t="s">
        <v>409</v>
      </c>
      <c r="E23" s="27" t="s">
        <v>31</v>
      </c>
      <c r="F23" s="27" t="s">
        <v>289</v>
      </c>
      <c r="G23" s="27"/>
    </row>
    <row r="24">
      <c r="B24" s="27">
        <v>19</v>
      </c>
      <c r="C24" s="32" t="str">
        <f ca="1" xml:space="preserve"> HYPERLINK("#NP!B547:F556", "NP(19)")</f>
        <v>NP(19)</v>
      </c>
      <c r="D24" s="27" t="s">
        <v>415</v>
      </c>
      <c r="E24" s="27" t="s">
        <v>21</v>
      </c>
      <c r="F24" s="27" t="s">
        <v>289</v>
      </c>
      <c r="G24" s="27"/>
    </row>
    <row r="25">
      <c r="B25" s="27">
        <v>20</v>
      </c>
      <c r="C25" s="32" t="str">
        <f ca="1" xml:space="preserve"> HYPERLINK("#NP!B559:F584", "NP(20)")</f>
        <v>NP(20)</v>
      </c>
      <c r="D25" s="27" t="s">
        <v>437</v>
      </c>
      <c r="E25" s="27" t="s">
        <v>31</v>
      </c>
      <c r="F25" s="27" t="s">
        <v>417</v>
      </c>
      <c r="G25" s="27"/>
    </row>
    <row r="26">
      <c r="B26" s="27">
        <v>21</v>
      </c>
      <c r="C26" s="32" t="str">
        <f ca="1" xml:space="preserve"> HYPERLINK("#NP!B587:F602", "NP(21)")</f>
        <v>NP(21)</v>
      </c>
      <c r="D26" s="27" t="s">
        <v>448</v>
      </c>
      <c r="E26" s="27" t="s">
        <v>31</v>
      </c>
      <c r="F26" s="27"/>
      <c r="G26" s="27"/>
    </row>
    <row r="27">
      <c r="B27" s="27">
        <v>22</v>
      </c>
      <c r="C27" s="32" t="str">
        <f ca="1" xml:space="preserve"> HYPERLINK("#NP!B605:F745", "NP(22)")</f>
        <v>NP(22)</v>
      </c>
      <c r="D27" s="27" t="s">
        <v>453</v>
      </c>
      <c r="E27" s="27" t="s">
        <v>31</v>
      </c>
      <c r="F27" s="27" t="s">
        <v>450</v>
      </c>
      <c r="G27" s="27"/>
    </row>
    <row r="28">
      <c r="B28" s="27">
        <v>23</v>
      </c>
      <c r="C28" s="32" t="str">
        <f ca="1" xml:space="preserve"> HYPERLINK("#NP!B748:F762", "NP(23)")</f>
        <v>NP(23)</v>
      </c>
      <c r="D28" s="27" t="s">
        <v>463</v>
      </c>
      <c r="E28" s="27" t="s">
        <v>21</v>
      </c>
      <c r="F28" s="27" t="s">
        <v>450</v>
      </c>
      <c r="G28" s="27"/>
    </row>
    <row r="29">
      <c r="B29" s="27">
        <v>24</v>
      </c>
      <c r="C29" s="32" t="str">
        <f ca="1" xml:space="preserve"> HYPERLINK("#NP!B765:F780", "NP(24)")</f>
        <v>NP(24)</v>
      </c>
      <c r="D29" s="27" t="s">
        <v>474</v>
      </c>
      <c r="E29" s="27" t="s">
        <v>21</v>
      </c>
      <c r="F29" s="27" t="s">
        <v>450</v>
      </c>
      <c r="G29" s="27"/>
    </row>
    <row r="30">
      <c r="B30" s="27">
        <v>25</v>
      </c>
      <c r="C30" s="32" t="str">
        <f ca="1" xml:space="preserve"> HYPERLINK("#NP!B783:F798", "NP(25)")</f>
        <v>NP(25)</v>
      </c>
      <c r="D30" s="27" t="s">
        <v>477</v>
      </c>
      <c r="E30" s="27" t="s">
        <v>21</v>
      </c>
      <c r="F30" s="27" t="s">
        <v>476</v>
      </c>
      <c r="G30" s="27"/>
    </row>
    <row r="31">
      <c r="B31" s="27">
        <v>26</v>
      </c>
      <c r="C31" s="32" t="str">
        <f ca="1" xml:space="preserve"> HYPERLINK("#NP!B801:F809", "NP(26)")</f>
        <v>NP(26)</v>
      </c>
      <c r="D31" s="27" t="s">
        <v>482</v>
      </c>
      <c r="E31" s="27" t="s">
        <v>21</v>
      </c>
      <c r="F31" s="27" t="s">
        <v>450</v>
      </c>
      <c r="G31" s="27"/>
    </row>
    <row r="32">
      <c r="B32" s="27">
        <v>27</v>
      </c>
      <c r="C32" s="32" t="str">
        <f ca="1" xml:space="preserve"> HYPERLINK("#NP!B812:F841", "NP(27)")</f>
        <v>NP(27)</v>
      </c>
      <c r="D32" s="27" t="s">
        <v>508</v>
      </c>
      <c r="E32" s="27" t="s">
        <v>31</v>
      </c>
      <c r="F32" s="27" t="s">
        <v>484</v>
      </c>
      <c r="G32" s="27"/>
    </row>
    <row r="33">
      <c r="B33" s="27">
        <v>28</v>
      </c>
      <c r="C33" s="32" t="str">
        <f ca="1" xml:space="preserve"> HYPERLINK("#NP!B844:F855", "NP(28)")</f>
        <v>NP(28)</v>
      </c>
      <c r="D33" s="27" t="s">
        <v>516</v>
      </c>
      <c r="E33" s="27" t="s">
        <v>21</v>
      </c>
      <c r="F33" s="27"/>
      <c r="G33" s="27"/>
    </row>
    <row r="34">
      <c r="B34" s="27">
        <v>29</v>
      </c>
      <c r="C34" s="32" t="str">
        <f ca="1" xml:space="preserve"> HYPERLINK("#NP!B858:F1157", "NP(29)")</f>
        <v>NP(29)</v>
      </c>
      <c r="D34" s="27" t="s">
        <v>810</v>
      </c>
      <c r="E34" s="27" t="s">
        <v>21</v>
      </c>
      <c r="F34" s="27"/>
      <c r="G34" s="27"/>
    </row>
    <row r="35">
      <c r="B35" s="27">
        <v>30</v>
      </c>
      <c r="C35" s="32" t="str">
        <f ca="1" xml:space="preserve"> HYPERLINK("#NP!B1160:F1167", "NP(30)")</f>
        <v>NP(30)</v>
      </c>
      <c r="D35" s="27" t="s">
        <v>814</v>
      </c>
      <c r="E35" s="27" t="s">
        <v>21</v>
      </c>
      <c r="F35" s="27"/>
      <c r="G35" s="27"/>
    </row>
    <row r="36">
      <c r="B36" s="27">
        <v>31</v>
      </c>
      <c r="C36" s="32" t="str">
        <f ca="1" xml:space="preserve"> HYPERLINK("#NP!B1170:F1187", "NP(31)")</f>
        <v>NP(31)</v>
      </c>
      <c r="D36" s="27" t="s">
        <v>828</v>
      </c>
      <c r="E36" s="27" t="s">
        <v>31</v>
      </c>
      <c r="F36" s="27" t="s">
        <v>816</v>
      </c>
      <c r="G36" s="27"/>
    </row>
    <row r="37">
      <c r="B37" s="27">
        <v>32</v>
      </c>
      <c r="C37" s="32" t="str">
        <f ca="1" xml:space="preserve"> HYPERLINK("#NP!B1190:F1205", "NP(32)")</f>
        <v>NP(32)</v>
      </c>
      <c r="D37" s="27" t="s">
        <v>839</v>
      </c>
      <c r="E37" s="27" t="s">
        <v>31</v>
      </c>
      <c r="F37" s="27"/>
      <c r="G37" s="27"/>
    </row>
    <row r="38">
      <c r="B38" s="27">
        <v>33</v>
      </c>
      <c r="C38" s="32" t="str">
        <f ca="1" xml:space="preserve"> HYPERLINK("#NP!B1208:F1223", "NP(33)")</f>
        <v>NP(33)</v>
      </c>
      <c r="D38" s="27" t="s">
        <v>850</v>
      </c>
      <c r="E38" s="27" t="s">
        <v>21</v>
      </c>
      <c r="F38" s="27"/>
      <c r="G38" s="27"/>
    </row>
    <row r="39">
      <c r="B39" s="27">
        <v>34</v>
      </c>
      <c r="C39" s="32" t="str">
        <f ca="1" xml:space="preserve"> HYPERLINK("#NP!B1226:F1235", "NP(34)")</f>
        <v>NP(34)</v>
      </c>
      <c r="D39" s="27" t="s">
        <v>856</v>
      </c>
      <c r="E39" s="27" t="s">
        <v>21</v>
      </c>
      <c r="F39" s="27"/>
      <c r="G39" s="27"/>
    </row>
    <row r="40">
      <c r="B40" s="27">
        <v>35</v>
      </c>
      <c r="C40" s="32" t="str">
        <f ca="1" xml:space="preserve"> HYPERLINK("#NP!B1238:F1247", "NP(35)")</f>
        <v>NP(35)</v>
      </c>
      <c r="D40" s="27" t="s">
        <v>858</v>
      </c>
      <c r="E40" s="27" t="s">
        <v>21</v>
      </c>
      <c r="F40" s="27"/>
      <c r="G40" s="27"/>
    </row>
    <row r="41">
      <c r="B41" s="27">
        <v>36</v>
      </c>
      <c r="C41" s="32" t="str">
        <f ca="1" xml:space="preserve"> HYPERLINK("#NP!B1250:F1259", "NP(36)")</f>
        <v>NP(36)</v>
      </c>
      <c r="D41" s="27" t="s">
        <v>860</v>
      </c>
      <c r="E41" s="27" t="s">
        <v>21</v>
      </c>
      <c r="F41" s="27"/>
      <c r="G41" s="27"/>
    </row>
    <row r="42">
      <c r="B42" s="27">
        <v>37</v>
      </c>
      <c r="C42" s="32" t="str">
        <f ca="1" xml:space="preserve"> HYPERLINK("#NP!B1262:F1271", "NP(37)")</f>
        <v>NP(37)</v>
      </c>
      <c r="D42" s="27" t="s">
        <v>862</v>
      </c>
      <c r="E42" s="27" t="s">
        <v>21</v>
      </c>
      <c r="F42" s="27"/>
      <c r="G42" s="27"/>
    </row>
    <row r="43">
      <c r="B43" s="27">
        <v>38</v>
      </c>
      <c r="C43" s="32" t="str">
        <f ca="1" xml:space="preserve"> HYPERLINK("#NP!B1274:F1283", "NP(38)")</f>
        <v>NP(38)</v>
      </c>
      <c r="D43" s="27" t="s">
        <v>864</v>
      </c>
      <c r="E43" s="27" t="s">
        <v>21</v>
      </c>
      <c r="F43" s="27"/>
      <c r="G43" s="27"/>
    </row>
    <row r="44">
      <c r="B44" s="27">
        <v>39</v>
      </c>
      <c r="C44" s="32" t="str">
        <f ca="1" xml:space="preserve"> HYPERLINK("#NP!B1286:F1295", "NP(39)")</f>
        <v>NP(39)</v>
      </c>
      <c r="D44" s="27" t="s">
        <v>866</v>
      </c>
      <c r="E44" s="27" t="s">
        <v>21</v>
      </c>
      <c r="F44" s="27"/>
      <c r="G44" s="27"/>
    </row>
    <row r="45">
      <c r="B45" s="27">
        <v>40</v>
      </c>
      <c r="C45" s="32" t="str">
        <f ca="1" xml:space="preserve"> HYPERLINK("#NP!B1298:F1307", "NP(40)")</f>
        <v>NP(40)</v>
      </c>
      <c r="D45" s="27" t="s">
        <v>868</v>
      </c>
      <c r="E45" s="27" t="s">
        <v>21</v>
      </c>
      <c r="F45" s="27"/>
      <c r="G45" s="27"/>
    </row>
    <row r="46">
      <c r="B46" s="27">
        <v>41</v>
      </c>
      <c r="C46" s="32" t="str">
        <f ca="1" xml:space="preserve"> HYPERLINK("#NP!B1310:F1319", "NP(41)")</f>
        <v>NP(41)</v>
      </c>
      <c r="D46" s="27" t="s">
        <v>870</v>
      </c>
      <c r="E46" s="27" t="s">
        <v>21</v>
      </c>
      <c r="F46" s="27"/>
      <c r="G46" s="27"/>
    </row>
    <row r="47">
      <c r="B47" s="27">
        <v>42</v>
      </c>
      <c r="C47" s="32" t="str">
        <f ca="1" xml:space="preserve"> HYPERLINK("#NP!B1322:F1329", "NP(42)")</f>
        <v>NP(42)</v>
      </c>
      <c r="D47" s="27" t="s">
        <v>872</v>
      </c>
      <c r="E47" s="27" t="s">
        <v>21</v>
      </c>
      <c r="F47" s="27"/>
      <c r="G47" s="27"/>
    </row>
    <row r="48">
      <c r="B48" s="27">
        <v>43</v>
      </c>
      <c r="C48" s="32" t="str">
        <f ca="1" xml:space="preserve"> HYPERLINK("#NP!B1332:F1346", "NP(43)")</f>
        <v>NP(43)</v>
      </c>
      <c r="D48" s="27" t="s">
        <v>882</v>
      </c>
      <c r="E48" s="27" t="s">
        <v>31</v>
      </c>
      <c r="F48" s="27" t="s">
        <v>874</v>
      </c>
      <c r="G48" s="27"/>
    </row>
    <row r="49">
      <c r="B49" s="27">
        <v>44</v>
      </c>
      <c r="C49" s="32" t="str">
        <f ca="1" xml:space="preserve"> HYPERLINK("#NP!B1349:F1365", "NP(44)")</f>
        <v>NP(44)</v>
      </c>
      <c r="D49" s="27" t="s">
        <v>894</v>
      </c>
      <c r="E49" s="27" t="s">
        <v>31</v>
      </c>
      <c r="F49" s="27" t="s">
        <v>874</v>
      </c>
      <c r="G49" s="27"/>
    </row>
    <row r="50">
      <c r="B50" s="27">
        <v>45</v>
      </c>
      <c r="C50" s="32" t="str">
        <f ca="1" xml:space="preserve"> HYPERLINK("#NP!B1368:F1379", "NP(45)")</f>
        <v>NP(45)</v>
      </c>
      <c r="D50" s="27" t="s">
        <v>902</v>
      </c>
      <c r="E50" s="27" t="s">
        <v>21</v>
      </c>
      <c r="F50" s="27" t="s">
        <v>874</v>
      </c>
      <c r="G50" s="27"/>
    </row>
    <row r="51">
      <c r="B51" s="27">
        <v>46</v>
      </c>
      <c r="C51" s="32" t="str">
        <f ca="1" xml:space="preserve"> HYPERLINK("#NP!B1382:F1394", "NP(46)")</f>
        <v>NP(46)</v>
      </c>
      <c r="D51" s="27" t="s">
        <v>911</v>
      </c>
      <c r="E51" s="27" t="s">
        <v>21</v>
      </c>
      <c r="F51" s="27"/>
      <c r="G51" s="27"/>
    </row>
    <row r="52">
      <c r="B52" s="27">
        <v>47</v>
      </c>
      <c r="C52" s="32" t="str">
        <f ca="1" xml:space="preserve"> HYPERLINK("#NP!B1397:F1462", "NP(47)")</f>
        <v>NP(47)</v>
      </c>
      <c r="D52" s="27" t="s">
        <v>948</v>
      </c>
      <c r="E52" s="27" t="s">
        <v>31</v>
      </c>
      <c r="F52" s="27"/>
      <c r="G52" s="27"/>
    </row>
    <row r="53">
      <c r="B53" s="27">
        <v>48</v>
      </c>
      <c r="C53" s="32" t="str">
        <f ca="1" xml:space="preserve"> HYPERLINK("#NP!B1465:F1530", "NP(48)")</f>
        <v>NP(48)</v>
      </c>
      <c r="D53" s="27" t="s">
        <v>951</v>
      </c>
      <c r="E53" s="27" t="s">
        <v>31</v>
      </c>
      <c r="F53" s="27"/>
      <c r="G53" s="27"/>
    </row>
    <row r="54">
      <c r="B54" s="27">
        <v>49</v>
      </c>
      <c r="C54" s="32" t="str">
        <f ca="1" xml:space="preserve"> HYPERLINK("#NP!B1533:F1598", "NP(49)")</f>
        <v>NP(49)</v>
      </c>
      <c r="D54" s="27" t="s">
        <v>954</v>
      </c>
      <c r="E54" s="27" t="s">
        <v>31</v>
      </c>
      <c r="F54" s="27"/>
      <c r="G54" s="27"/>
    </row>
    <row r="55">
      <c r="B55" s="27">
        <v>50</v>
      </c>
      <c r="C55" s="32" t="str">
        <f ca="1" xml:space="preserve"> HYPERLINK("#NP!B1601:F1610", "NP(50)")</f>
        <v>NP(50)</v>
      </c>
      <c r="D55" s="27" t="s">
        <v>961</v>
      </c>
      <c r="E55" s="27" t="s">
        <v>31</v>
      </c>
      <c r="F55" s="27" t="s">
        <v>956</v>
      </c>
      <c r="G55" s="27"/>
    </row>
    <row r="56">
      <c r="B56" s="27">
        <v>51</v>
      </c>
      <c r="C56" s="32" t="str">
        <f ca="1" xml:space="preserve"> HYPERLINK("#NP!B1613:F1622", "NP(51)")</f>
        <v>NP(51)</v>
      </c>
      <c r="D56" s="27" t="s">
        <v>964</v>
      </c>
      <c r="E56" s="27" t="s">
        <v>31</v>
      </c>
      <c r="F56" s="27" t="s">
        <v>963</v>
      </c>
      <c r="G56" s="27"/>
    </row>
    <row r="57">
      <c r="B57" s="27">
        <v>52</v>
      </c>
      <c r="C57" s="32" t="str">
        <f ca="1" xml:space="preserve"> HYPERLINK("#NP!B1625:F1634", "NP(52)")</f>
        <v>NP(52)</v>
      </c>
      <c r="D57" s="27" t="s">
        <v>967</v>
      </c>
      <c r="E57" s="27" t="s">
        <v>31</v>
      </c>
      <c r="F57" s="27" t="s">
        <v>966</v>
      </c>
      <c r="G57" s="27"/>
    </row>
    <row r="58">
      <c r="B58" s="27">
        <v>53</v>
      </c>
      <c r="C58" s="32" t="str">
        <f ca="1" xml:space="preserve"> HYPERLINK("#NP!B1637:F1646", "NP(53)")</f>
        <v>NP(53)</v>
      </c>
      <c r="D58" s="27" t="s">
        <v>970</v>
      </c>
      <c r="E58" s="27" t="s">
        <v>31</v>
      </c>
      <c r="F58" s="27" t="s">
        <v>969</v>
      </c>
      <c r="G58" s="27"/>
    </row>
    <row r="59">
      <c r="B59" s="27">
        <v>54</v>
      </c>
      <c r="C59" s="32" t="str">
        <f ca="1" xml:space="preserve"> HYPERLINK("#NP!B1649:F1658", "NP(54)")</f>
        <v>NP(54)</v>
      </c>
      <c r="D59" s="27" t="s">
        <v>973</v>
      </c>
      <c r="E59" s="27" t="s">
        <v>31</v>
      </c>
      <c r="F59" s="27" t="s">
        <v>972</v>
      </c>
      <c r="G59" s="27"/>
    </row>
    <row r="60">
      <c r="B60" s="27">
        <v>55</v>
      </c>
      <c r="C60" s="32" t="str">
        <f ca="1" xml:space="preserve"> HYPERLINK("#NP!B1661:F1670", "NP(55)")</f>
        <v>NP(55)</v>
      </c>
      <c r="D60" s="27" t="s">
        <v>976</v>
      </c>
      <c r="E60" s="27" t="s">
        <v>31</v>
      </c>
      <c r="F60" s="27" t="s">
        <v>975</v>
      </c>
      <c r="G60" s="27"/>
    </row>
    <row r="61">
      <c r="B61" s="27">
        <v>56</v>
      </c>
      <c r="C61" s="32" t="str">
        <f ca="1" xml:space="preserve"> HYPERLINK("#NP!B1673:F1682", "NP(56)")</f>
        <v>NP(56)</v>
      </c>
      <c r="D61" s="27" t="s">
        <v>979</v>
      </c>
      <c r="E61" s="27" t="s">
        <v>31</v>
      </c>
      <c r="F61" s="27" t="s">
        <v>978</v>
      </c>
      <c r="G61" s="27"/>
    </row>
    <row r="62">
      <c r="B62" s="27">
        <v>57</v>
      </c>
      <c r="C62" s="32" t="str">
        <f ca="1" xml:space="preserve"> HYPERLINK("#NP!B1685:F1694", "NP(57)")</f>
        <v>NP(57)</v>
      </c>
      <c r="D62" s="27" t="s">
        <v>982</v>
      </c>
      <c r="E62" s="27" t="s">
        <v>31</v>
      </c>
      <c r="F62" s="27" t="s">
        <v>981</v>
      </c>
      <c r="G62" s="27"/>
    </row>
    <row r="63">
      <c r="B63" s="27">
        <v>58</v>
      </c>
      <c r="C63" s="32" t="str">
        <f ca="1" xml:space="preserve"> HYPERLINK("#NP!B1697:F1706", "NP(58)")</f>
        <v>NP(58)</v>
      </c>
      <c r="D63" s="27" t="s">
        <v>985</v>
      </c>
      <c r="E63" s="27" t="s">
        <v>31</v>
      </c>
      <c r="F63" s="27" t="s">
        <v>984</v>
      </c>
      <c r="G63" s="27"/>
    </row>
    <row r="64">
      <c r="B64" s="27">
        <v>59</v>
      </c>
      <c r="C64" s="32" t="str">
        <f ca="1" xml:space="preserve"> HYPERLINK("#NP!B1709:F1718", "NP(59)")</f>
        <v>NP(59)</v>
      </c>
      <c r="D64" s="27" t="s">
        <v>988</v>
      </c>
      <c r="E64" s="27" t="s">
        <v>31</v>
      </c>
      <c r="F64" s="27" t="s">
        <v>987</v>
      </c>
      <c r="G64" s="27"/>
    </row>
    <row r="65">
      <c r="B65" s="27">
        <v>60</v>
      </c>
      <c r="C65" s="32" t="str">
        <f ca="1" xml:space="preserve"> HYPERLINK("#NP!B1721:F1730", "NP(60)")</f>
        <v>NP(60)</v>
      </c>
      <c r="D65" s="27" t="s">
        <v>991</v>
      </c>
      <c r="E65" s="27" t="s">
        <v>31</v>
      </c>
      <c r="F65" s="27" t="s">
        <v>990</v>
      </c>
      <c r="G65" s="27"/>
    </row>
    <row r="66">
      <c r="B66" s="27">
        <v>61</v>
      </c>
      <c r="C66" s="32" t="str">
        <f ca="1" xml:space="preserve"> HYPERLINK("#NP!B1733:F1742", "NP(61)")</f>
        <v>NP(61)</v>
      </c>
      <c r="D66" s="27" t="s">
        <v>994</v>
      </c>
      <c r="E66" s="27" t="s">
        <v>31</v>
      </c>
      <c r="F66" s="27" t="s">
        <v>993</v>
      </c>
      <c r="G66" s="27"/>
    </row>
    <row r="67">
      <c r="B67" s="27">
        <v>62</v>
      </c>
      <c r="C67" s="32" t="str">
        <f ca="1" xml:space="preserve"> HYPERLINK("#NP!B1745:F1754", "NP(62)")</f>
        <v>NP(62)</v>
      </c>
      <c r="D67" s="27" t="s">
        <v>997</v>
      </c>
      <c r="E67" s="27" t="s">
        <v>31</v>
      </c>
      <c r="F67" s="27" t="s">
        <v>996</v>
      </c>
      <c r="G67" s="27"/>
    </row>
    <row r="68">
      <c r="B68" s="27">
        <v>63</v>
      </c>
      <c r="C68" s="32" t="str">
        <f ca="1" xml:space="preserve"> HYPERLINK("#NP!B1757:F1766", "NP(63)")</f>
        <v>NP(63)</v>
      </c>
      <c r="D68" s="27" t="s">
        <v>1000</v>
      </c>
      <c r="E68" s="27" t="s">
        <v>31</v>
      </c>
      <c r="F68" s="27" t="s">
        <v>999</v>
      </c>
      <c r="G68" s="27"/>
    </row>
    <row r="69">
      <c r="B69" s="27">
        <v>64</v>
      </c>
      <c r="C69" s="32" t="str">
        <f ca="1" xml:space="preserve"> HYPERLINK("#NP!B1769:F1778", "NP(64)")</f>
        <v>NP(64)</v>
      </c>
      <c r="D69" s="27" t="s">
        <v>1003</v>
      </c>
      <c r="E69" s="27" t="s">
        <v>31</v>
      </c>
      <c r="F69" s="27" t="s">
        <v>1002</v>
      </c>
      <c r="G69" s="27"/>
    </row>
    <row r="70">
      <c r="B70" s="27">
        <v>65</v>
      </c>
      <c r="C70" s="32" t="str">
        <f ca="1" xml:space="preserve"> HYPERLINK("#NP!B1781:F1790", "NP(65)")</f>
        <v>NP(65)</v>
      </c>
      <c r="D70" s="27" t="s">
        <v>1006</v>
      </c>
      <c r="E70" s="27" t="s">
        <v>31</v>
      </c>
      <c r="F70" s="27" t="s">
        <v>1005</v>
      </c>
      <c r="G70" s="27"/>
    </row>
    <row r="71">
      <c r="B71" s="27">
        <v>66</v>
      </c>
      <c r="C71" s="32" t="str">
        <f ca="1" xml:space="preserve"> HYPERLINK("#NP!B1793:F1802", "NP(66)")</f>
        <v>NP(66)</v>
      </c>
      <c r="D71" s="27" t="s">
        <v>1009</v>
      </c>
      <c r="E71" s="27" t="s">
        <v>31</v>
      </c>
      <c r="F71" s="27" t="s">
        <v>1008</v>
      </c>
      <c r="G71" s="27"/>
    </row>
    <row r="72">
      <c r="B72" s="27">
        <v>67</v>
      </c>
      <c r="C72" s="32" t="str">
        <f ca="1" xml:space="preserve"> HYPERLINK("#NP!B1805:F1814", "NP(67)")</f>
        <v>NP(67)</v>
      </c>
      <c r="D72" s="27" t="s">
        <v>1012</v>
      </c>
      <c r="E72" s="27" t="s">
        <v>31</v>
      </c>
      <c r="F72" s="27" t="s">
        <v>1011</v>
      </c>
      <c r="G72" s="27"/>
    </row>
    <row r="73">
      <c r="B73" s="27">
        <v>68</v>
      </c>
      <c r="C73" s="32" t="str">
        <f ca="1" xml:space="preserve"> HYPERLINK("#NP!B1817:F1826", "NP(68)")</f>
        <v>NP(68)</v>
      </c>
      <c r="D73" s="27" t="s">
        <v>1015</v>
      </c>
      <c r="E73" s="27" t="s">
        <v>31</v>
      </c>
      <c r="F73" s="27" t="s">
        <v>1014</v>
      </c>
      <c r="G73" s="27"/>
    </row>
    <row r="74">
      <c r="B74" s="27">
        <v>69</v>
      </c>
      <c r="C74" s="32" t="str">
        <f ca="1" xml:space="preserve"> HYPERLINK("#NP!B1829:F1838", "NP(69)")</f>
        <v>NP(69)</v>
      </c>
      <c r="D74" s="27" t="s">
        <v>1018</v>
      </c>
      <c r="E74" s="27" t="s">
        <v>31</v>
      </c>
      <c r="F74" s="27" t="s">
        <v>1017</v>
      </c>
      <c r="G74" s="27"/>
    </row>
    <row r="75">
      <c r="B75" s="27">
        <v>70</v>
      </c>
      <c r="C75" s="32" t="str">
        <f ca="1" xml:space="preserve"> HYPERLINK("#NP!B1841:F1850", "NP(70)")</f>
        <v>NP(70)</v>
      </c>
      <c r="D75" s="27" t="s">
        <v>1021</v>
      </c>
      <c r="E75" s="27" t="s">
        <v>31</v>
      </c>
      <c r="F75" s="27" t="s">
        <v>1020</v>
      </c>
      <c r="G75" s="27"/>
    </row>
    <row r="76">
      <c r="B76" s="27">
        <v>71</v>
      </c>
      <c r="C76" s="32" t="str">
        <f ca="1" xml:space="preserve"> HYPERLINK("#NP!B1853:F1862", "NP(71)")</f>
        <v>NP(71)</v>
      </c>
      <c r="D76" s="27" t="s">
        <v>1024</v>
      </c>
      <c r="E76" s="27" t="s">
        <v>31</v>
      </c>
      <c r="F76" s="27" t="s">
        <v>1023</v>
      </c>
      <c r="G76" s="27"/>
    </row>
    <row r="77">
      <c r="B77" s="27">
        <v>72</v>
      </c>
      <c r="C77" s="32" t="str">
        <f ca="1" xml:space="preserve"> HYPERLINK("#NP!B1865:F1874", "NP(72)")</f>
        <v>NP(72)</v>
      </c>
      <c r="D77" s="27" t="s">
        <v>1027</v>
      </c>
      <c r="E77" s="27" t="s">
        <v>31</v>
      </c>
      <c r="F77" s="27" t="s">
        <v>1026</v>
      </c>
      <c r="G77" s="27"/>
    </row>
    <row r="78">
      <c r="B78" s="27">
        <v>73</v>
      </c>
      <c r="C78" s="32" t="str">
        <f ca="1" xml:space="preserve"> HYPERLINK("#NP!B1877:F1886", "NP(73)")</f>
        <v>NP(73)</v>
      </c>
      <c r="D78" s="27" t="s">
        <v>1030</v>
      </c>
      <c r="E78" s="27" t="s">
        <v>31</v>
      </c>
      <c r="F78" s="27" t="s">
        <v>1029</v>
      </c>
      <c r="G78" s="27"/>
    </row>
    <row r="79">
      <c r="B79" s="27">
        <v>74</v>
      </c>
      <c r="C79" s="32" t="str">
        <f ca="1" xml:space="preserve"> HYPERLINK("#NP!B1889:F1898", "NP(74)")</f>
        <v>NP(74)</v>
      </c>
      <c r="D79" s="27" t="s">
        <v>1033</v>
      </c>
      <c r="E79" s="27" t="s">
        <v>31</v>
      </c>
      <c r="F79" s="27" t="s">
        <v>1032</v>
      </c>
      <c r="G79" s="27"/>
    </row>
    <row r="80">
      <c r="B80" s="27">
        <v>75</v>
      </c>
      <c r="C80" s="32" t="str">
        <f ca="1" xml:space="preserve"> HYPERLINK("#NP!B1901:F1910", "NP(75)")</f>
        <v>NP(75)</v>
      </c>
      <c r="D80" s="27" t="s">
        <v>1036</v>
      </c>
      <c r="E80" s="27" t="s">
        <v>31</v>
      </c>
      <c r="F80" s="27" t="s">
        <v>1035</v>
      </c>
      <c r="G80" s="27"/>
    </row>
    <row r="81">
      <c r="B81" s="27">
        <v>76</v>
      </c>
      <c r="C81" s="32" t="str">
        <f ca="1" xml:space="preserve"> HYPERLINK("#NP!B1913:F1922", "NP(76)")</f>
        <v>NP(76)</v>
      </c>
      <c r="D81" s="27" t="s">
        <v>1039</v>
      </c>
      <c r="E81" s="27" t="s">
        <v>31</v>
      </c>
      <c r="F81" s="27" t="s">
        <v>1038</v>
      </c>
      <c r="G81" s="27"/>
    </row>
    <row r="82">
      <c r="B82" s="27">
        <v>77</v>
      </c>
      <c r="C82" s="32" t="str">
        <f ca="1" xml:space="preserve"> HYPERLINK("#NP!B1925:F1934", "NP(77)")</f>
        <v>NP(77)</v>
      </c>
      <c r="D82" s="27" t="s">
        <v>1042</v>
      </c>
      <c r="E82" s="27" t="s">
        <v>31</v>
      </c>
      <c r="F82" s="27" t="s">
        <v>1041</v>
      </c>
      <c r="G82" s="27"/>
    </row>
    <row r="83">
      <c r="B83" s="27">
        <v>78</v>
      </c>
      <c r="C83" s="32" t="str">
        <f ca="1" xml:space="preserve"> HYPERLINK("#NP!B1937:F1946", "NP(78)")</f>
        <v>NP(78)</v>
      </c>
      <c r="D83" s="27" t="s">
        <v>1045</v>
      </c>
      <c r="E83" s="27" t="s">
        <v>31</v>
      </c>
      <c r="F83" s="27" t="s">
        <v>1044</v>
      </c>
      <c r="G83" s="27"/>
    </row>
    <row r="84">
      <c r="B84" s="27">
        <v>79</v>
      </c>
      <c r="C84" s="32" t="str">
        <f ca="1" xml:space="preserve"> HYPERLINK("#NP!B1949:F1958", "NP(79)")</f>
        <v>NP(79)</v>
      </c>
      <c r="D84" s="27" t="s">
        <v>1048</v>
      </c>
      <c r="E84" s="27" t="s">
        <v>31</v>
      </c>
      <c r="F84" s="27" t="s">
        <v>1047</v>
      </c>
      <c r="G84" s="27"/>
    </row>
    <row r="85">
      <c r="B85" s="27">
        <v>80</v>
      </c>
      <c r="C85" s="32" t="str">
        <f ca="1" xml:space="preserve"> HYPERLINK("#NP!B1961:F1970", "NP(80)")</f>
        <v>NP(80)</v>
      </c>
      <c r="D85" s="27" t="s">
        <v>1051</v>
      </c>
      <c r="E85" s="27" t="s">
        <v>31</v>
      </c>
      <c r="F85" s="27" t="s">
        <v>1050</v>
      </c>
      <c r="G85" s="27"/>
    </row>
    <row r="86">
      <c r="B86" s="27">
        <v>81</v>
      </c>
      <c r="C86" s="32" t="str">
        <f ca="1" xml:space="preserve"> HYPERLINK("#NP!B1973:F1982", "NP(81)")</f>
        <v>NP(81)</v>
      </c>
      <c r="D86" s="27" t="s">
        <v>1054</v>
      </c>
      <c r="E86" s="27" t="s">
        <v>31</v>
      </c>
      <c r="F86" s="27" t="s">
        <v>1053</v>
      </c>
      <c r="G86" s="27"/>
    </row>
    <row r="87">
      <c r="B87" s="27">
        <v>82</v>
      </c>
      <c r="C87" s="32" t="str">
        <f ca="1" xml:space="preserve"> HYPERLINK("#NP!B1985:F1994", "NP(82)")</f>
        <v>NP(82)</v>
      </c>
      <c r="D87" s="27" t="s">
        <v>1057</v>
      </c>
      <c r="E87" s="27" t="s">
        <v>31</v>
      </c>
      <c r="F87" s="27" t="s">
        <v>1056</v>
      </c>
      <c r="G87" s="27"/>
    </row>
    <row r="88">
      <c r="B88" s="27">
        <v>83</v>
      </c>
      <c r="C88" s="32" t="str">
        <f ca="1" xml:space="preserve"> HYPERLINK("#NP!B1997:F2006", "NP(83)")</f>
        <v>NP(83)</v>
      </c>
      <c r="D88" s="27" t="s">
        <v>1060</v>
      </c>
      <c r="E88" s="27" t="s">
        <v>31</v>
      </c>
      <c r="F88" s="27" t="s">
        <v>1059</v>
      </c>
      <c r="G88" s="27"/>
    </row>
    <row r="89">
      <c r="B89" s="27">
        <v>84</v>
      </c>
      <c r="C89" s="32" t="str">
        <f ca="1" xml:space="preserve"> HYPERLINK("#NP!B2009:F2018", "NP(84)")</f>
        <v>NP(84)</v>
      </c>
      <c r="D89" s="27" t="s">
        <v>1063</v>
      </c>
      <c r="E89" s="27" t="s">
        <v>31</v>
      </c>
      <c r="F89" s="27" t="s">
        <v>1062</v>
      </c>
      <c r="G89" s="27"/>
    </row>
    <row r="90">
      <c r="B90" s="27">
        <v>85</v>
      </c>
      <c r="C90" s="32" t="str">
        <f ca="1" xml:space="preserve"> HYPERLINK("#NP!B2021:F2030", "NP(85)")</f>
        <v>NP(85)</v>
      </c>
      <c r="D90" s="27" t="s">
        <v>1066</v>
      </c>
      <c r="E90" s="27" t="s">
        <v>31</v>
      </c>
      <c r="F90" s="27" t="s">
        <v>1065</v>
      </c>
      <c r="G90" s="27"/>
    </row>
    <row r="91">
      <c r="B91" s="27">
        <v>86</v>
      </c>
      <c r="C91" s="32" t="str">
        <f ca="1" xml:space="preserve"> HYPERLINK("#NP!B2033:F2042", "NP(86)")</f>
        <v>NP(86)</v>
      </c>
      <c r="D91" s="27" t="s">
        <v>1069</v>
      </c>
      <c r="E91" s="27" t="s">
        <v>31</v>
      </c>
      <c r="F91" s="27" t="s">
        <v>1068</v>
      </c>
      <c r="G91" s="27"/>
    </row>
    <row r="92">
      <c r="B92" s="27">
        <v>87</v>
      </c>
      <c r="C92" s="32" t="str">
        <f ca="1" xml:space="preserve"> HYPERLINK("#NP!B2045:F2054", "NP(87)")</f>
        <v>NP(87)</v>
      </c>
      <c r="D92" s="27" t="s">
        <v>1072</v>
      </c>
      <c r="E92" s="27" t="s">
        <v>31</v>
      </c>
      <c r="F92" s="27" t="s">
        <v>1071</v>
      </c>
      <c r="G92" s="27"/>
    </row>
    <row r="93">
      <c r="B93" s="27">
        <v>88</v>
      </c>
      <c r="C93" s="32" t="str">
        <f ca="1" xml:space="preserve"> HYPERLINK("#NP!B2057:F2066", "NP(88)")</f>
        <v>NP(88)</v>
      </c>
      <c r="D93" s="27" t="s">
        <v>1075</v>
      </c>
      <c r="E93" s="27" t="s">
        <v>31</v>
      </c>
      <c r="F93" s="27" t="s">
        <v>1074</v>
      </c>
      <c r="G93" s="27"/>
    </row>
    <row r="94">
      <c r="B94" s="27">
        <v>89</v>
      </c>
      <c r="C94" s="32" t="str">
        <f ca="1" xml:space="preserve"> HYPERLINK("#NP!B2069:F2078", "NP(89)")</f>
        <v>NP(89)</v>
      </c>
      <c r="D94" s="27" t="s">
        <v>1078</v>
      </c>
      <c r="E94" s="27" t="s">
        <v>31</v>
      </c>
      <c r="F94" s="27" t="s">
        <v>1077</v>
      </c>
      <c r="G94" s="27"/>
    </row>
    <row r="95">
      <c r="B95" s="27">
        <v>90</v>
      </c>
      <c r="C95" s="32" t="str">
        <f ca="1" xml:space="preserve"> HYPERLINK("#NP!B2081:F2090", "NP(90)")</f>
        <v>NP(90)</v>
      </c>
      <c r="D95" s="27" t="s">
        <v>1081</v>
      </c>
      <c r="E95" s="27" t="s">
        <v>31</v>
      </c>
      <c r="F95" s="27" t="s">
        <v>1080</v>
      </c>
      <c r="G95" s="27"/>
    </row>
    <row r="96">
      <c r="B96" s="27">
        <v>91</v>
      </c>
      <c r="C96" s="32" t="str">
        <f ca="1" xml:space="preserve"> HYPERLINK("#NP!B2093:F2102", "NP(91)")</f>
        <v>NP(91)</v>
      </c>
      <c r="D96" s="27" t="s">
        <v>1084</v>
      </c>
      <c r="E96" s="27" t="s">
        <v>31</v>
      </c>
      <c r="F96" s="27" t="s">
        <v>1083</v>
      </c>
      <c r="G96" s="27"/>
    </row>
    <row r="97">
      <c r="B97" s="27">
        <v>92</v>
      </c>
      <c r="C97" s="32" t="str">
        <f ca="1" xml:space="preserve"> HYPERLINK("#NP!B2105:F2114", "NP(92)")</f>
        <v>NP(92)</v>
      </c>
      <c r="D97" s="27" t="s">
        <v>1087</v>
      </c>
      <c r="E97" s="27" t="s">
        <v>31</v>
      </c>
      <c r="F97" s="27" t="s">
        <v>1086</v>
      </c>
      <c r="G97" s="27"/>
    </row>
    <row r="98">
      <c r="B98" s="27">
        <v>93</v>
      </c>
      <c r="C98" s="32" t="str">
        <f ca="1" xml:space="preserve"> HYPERLINK("#NP!B2117:F2126", "NP(93)")</f>
        <v>NP(93)</v>
      </c>
      <c r="D98" s="27" t="s">
        <v>1090</v>
      </c>
      <c r="E98" s="27" t="s">
        <v>31</v>
      </c>
      <c r="F98" s="27" t="s">
        <v>1089</v>
      </c>
      <c r="G98" s="27"/>
    </row>
    <row r="99">
      <c r="B99" s="27">
        <v>94</v>
      </c>
      <c r="C99" s="32" t="str">
        <f ca="1" xml:space="preserve"> HYPERLINK("#NP!B2129:F2138", "NP(94)")</f>
        <v>NP(94)</v>
      </c>
      <c r="D99" s="27" t="s">
        <v>1093</v>
      </c>
      <c r="E99" s="27" t="s">
        <v>31</v>
      </c>
      <c r="F99" s="27" t="s">
        <v>1092</v>
      </c>
      <c r="G99" s="27"/>
    </row>
    <row r="100">
      <c r="B100" s="27">
        <v>95</v>
      </c>
      <c r="C100" s="32" t="str">
        <f ca="1" xml:space="preserve"> HYPERLINK("#NP!B2141:F2150", "NP(95)")</f>
        <v>NP(95)</v>
      </c>
      <c r="D100" s="27" t="s">
        <v>1096</v>
      </c>
      <c r="E100" s="27" t="s">
        <v>31</v>
      </c>
      <c r="F100" s="27" t="s">
        <v>1095</v>
      </c>
      <c r="G100" s="27"/>
    </row>
    <row r="101">
      <c r="B101" s="27">
        <v>96</v>
      </c>
      <c r="C101" s="32" t="str">
        <f ca="1" xml:space="preserve"> HYPERLINK("#NP!B2153:F2162", "NP(96)")</f>
        <v>NP(96)</v>
      </c>
      <c r="D101" s="27" t="s">
        <v>1099</v>
      </c>
      <c r="E101" s="27" t="s">
        <v>31</v>
      </c>
      <c r="F101" s="27" t="s">
        <v>1098</v>
      </c>
      <c r="G101" s="27"/>
    </row>
    <row r="102">
      <c r="B102" s="27">
        <v>97</v>
      </c>
      <c r="C102" s="32" t="str">
        <f ca="1" xml:space="preserve"> HYPERLINK("#NP!B2165:F2174", "NP(97)")</f>
        <v>NP(97)</v>
      </c>
      <c r="D102" s="27" t="s">
        <v>1102</v>
      </c>
      <c r="E102" s="27" t="s">
        <v>31</v>
      </c>
      <c r="F102" s="27" t="s">
        <v>1101</v>
      </c>
      <c r="G102" s="27"/>
    </row>
    <row r="103">
      <c r="B103" s="27">
        <v>98</v>
      </c>
      <c r="C103" s="32" t="str">
        <f ca="1" xml:space="preserve"> HYPERLINK("#NP!B2177:F2186", "NP(98)")</f>
        <v>NP(98)</v>
      </c>
      <c r="D103" s="27" t="s">
        <v>1105</v>
      </c>
      <c r="E103" s="27" t="s">
        <v>31</v>
      </c>
      <c r="F103" s="27" t="s">
        <v>1104</v>
      </c>
      <c r="G103" s="27"/>
    </row>
    <row r="104">
      <c r="B104" s="27">
        <v>99</v>
      </c>
      <c r="C104" s="32" t="str">
        <f ca="1" xml:space="preserve"> HYPERLINK("#NP!B2189:F2198", "NP(99)")</f>
        <v>NP(99)</v>
      </c>
      <c r="D104" s="27" t="s">
        <v>1108</v>
      </c>
      <c r="E104" s="27" t="s">
        <v>31</v>
      </c>
      <c r="F104" s="27" t="s">
        <v>1107</v>
      </c>
      <c r="G104" s="27"/>
    </row>
    <row r="105">
      <c r="B105" s="27">
        <v>100</v>
      </c>
      <c r="C105" s="32" t="str">
        <f ca="1" xml:space="preserve"> HYPERLINK("#NP!B2201:F2210", "NP(100)")</f>
        <v>NP(100)</v>
      </c>
      <c r="D105" s="27" t="s">
        <v>1111</v>
      </c>
      <c r="E105" s="27" t="s">
        <v>31</v>
      </c>
      <c r="F105" s="27" t="s">
        <v>1110</v>
      </c>
      <c r="G105" s="27"/>
    </row>
    <row r="106">
      <c r="B106" s="27">
        <v>101</v>
      </c>
      <c r="C106" s="32" t="str">
        <f ca="1" xml:space="preserve"> HYPERLINK("#NP!B2213:F2222", "NP(101)")</f>
        <v>NP(101)</v>
      </c>
      <c r="D106" s="27" t="s">
        <v>1114</v>
      </c>
      <c r="E106" s="27" t="s">
        <v>31</v>
      </c>
      <c r="F106" s="27" t="s">
        <v>1113</v>
      </c>
      <c r="G106" s="27"/>
    </row>
    <row r="107">
      <c r="B107" s="27">
        <v>102</v>
      </c>
      <c r="C107" s="32" t="str">
        <f ca="1" xml:space="preserve"> HYPERLINK("#NP!B2225:F2234", "NP(102)")</f>
        <v>NP(102)</v>
      </c>
      <c r="D107" s="27" t="s">
        <v>1117</v>
      </c>
      <c r="E107" s="27" t="s">
        <v>31</v>
      </c>
      <c r="F107" s="27" t="s">
        <v>1116</v>
      </c>
      <c r="G107" s="27"/>
    </row>
    <row r="108">
      <c r="B108" s="27">
        <v>103</v>
      </c>
      <c r="C108" s="32" t="str">
        <f ca="1" xml:space="preserve"> HYPERLINK("#NP!B2237:F2246", "NP(103)")</f>
        <v>NP(103)</v>
      </c>
      <c r="D108" s="27" t="s">
        <v>1120</v>
      </c>
      <c r="E108" s="27" t="s">
        <v>31</v>
      </c>
      <c r="F108" s="27" t="s">
        <v>1119</v>
      </c>
      <c r="G108" s="27"/>
    </row>
    <row r="109">
      <c r="B109" s="27">
        <v>104</v>
      </c>
      <c r="C109" s="32" t="str">
        <f ca="1" xml:space="preserve"> HYPERLINK("#NP!B2249:F2258", "NP(104)")</f>
        <v>NP(104)</v>
      </c>
      <c r="D109" s="27" t="s">
        <v>1123</v>
      </c>
      <c r="E109" s="27" t="s">
        <v>31</v>
      </c>
      <c r="F109" s="27" t="s">
        <v>1122</v>
      </c>
      <c r="G109" s="27"/>
    </row>
    <row r="110">
      <c r="B110" s="27">
        <v>105</v>
      </c>
      <c r="C110" s="32" t="str">
        <f ca="1" xml:space="preserve"> HYPERLINK("#NP!B2261:F2270", "NP(105)")</f>
        <v>NP(105)</v>
      </c>
      <c r="D110" s="27" t="s">
        <v>1126</v>
      </c>
      <c r="E110" s="27" t="s">
        <v>31</v>
      </c>
      <c r="F110" s="27" t="s">
        <v>1125</v>
      </c>
      <c r="G110" s="27"/>
    </row>
    <row r="111">
      <c r="B111" s="27">
        <v>106</v>
      </c>
      <c r="C111" s="32" t="str">
        <f ca="1" xml:space="preserve"> HYPERLINK("#NP!B2273:F2282", "NP(106)")</f>
        <v>NP(106)</v>
      </c>
      <c r="D111" s="27" t="s">
        <v>1129</v>
      </c>
      <c r="E111" s="27" t="s">
        <v>31</v>
      </c>
      <c r="F111" s="27" t="s">
        <v>1128</v>
      </c>
      <c r="G111" s="27"/>
    </row>
    <row r="112">
      <c r="B112" s="27">
        <v>107</v>
      </c>
      <c r="C112" s="32" t="str">
        <f ca="1" xml:space="preserve"> HYPERLINK("#NP!B2285:F2294", "NP(107)")</f>
        <v>NP(107)</v>
      </c>
      <c r="D112" s="27" t="s">
        <v>1132</v>
      </c>
      <c r="E112" s="27" t="s">
        <v>31</v>
      </c>
      <c r="F112" s="27" t="s">
        <v>1131</v>
      </c>
      <c r="G112" s="27"/>
    </row>
    <row r="113">
      <c r="B113" s="27">
        <v>108</v>
      </c>
      <c r="C113" s="32" t="str">
        <f ca="1" xml:space="preserve"> HYPERLINK("#NP!B2297:F2308", "NP(108)")</f>
        <v>NP(108)</v>
      </c>
      <c r="D113" s="27" t="s">
        <v>1140</v>
      </c>
      <c r="E113" s="27" t="s">
        <v>21</v>
      </c>
      <c r="F113" s="27"/>
      <c r="G113" s="27"/>
    </row>
    <row r="114">
      <c r="B114" s="27">
        <v>109</v>
      </c>
      <c r="C114" s="32" t="str">
        <f ca="1" xml:space="preserve"> HYPERLINK("#NP!B2311:F2322", "NP(109)")</f>
        <v>NP(109)</v>
      </c>
      <c r="D114" s="27" t="s">
        <v>1148</v>
      </c>
      <c r="E114" s="27" t="s">
        <v>21</v>
      </c>
      <c r="F114" s="27"/>
      <c r="G114" s="27"/>
    </row>
    <row r="115">
      <c r="B115" s="27">
        <v>110</v>
      </c>
      <c r="C115" s="32" t="str">
        <f ca="1" xml:space="preserve"> HYPERLINK("#NP!B2325:F2336", "NP(110)")</f>
        <v>NP(110)</v>
      </c>
      <c r="D115" s="27" t="s">
        <v>1156</v>
      </c>
      <c r="E115" s="27" t="s">
        <v>21</v>
      </c>
      <c r="F115" s="27"/>
      <c r="G115" s="27"/>
    </row>
    <row r="116">
      <c r="B116" s="27">
        <v>111</v>
      </c>
      <c r="C116" s="32" t="str">
        <f ca="1" xml:space="preserve"> HYPERLINK("#NP!B2339:F2350", "NP(111)")</f>
        <v>NP(111)</v>
      </c>
      <c r="D116" s="27" t="s">
        <v>1165</v>
      </c>
      <c r="E116" s="27" t="s">
        <v>21</v>
      </c>
      <c r="F116" s="27" t="s">
        <v>1158</v>
      </c>
      <c r="G116" s="27"/>
    </row>
    <row r="117">
      <c r="B117" s="27">
        <v>112</v>
      </c>
      <c r="C117" s="32" t="str">
        <f ca="1" xml:space="preserve"> HYPERLINK("#NP!B2353:F2363", "NP(112)")</f>
        <v>NP(112)</v>
      </c>
      <c r="D117" s="27" t="s">
        <v>1172</v>
      </c>
      <c r="E117" s="27" t="s">
        <v>21</v>
      </c>
      <c r="F117" s="27"/>
      <c r="G117" s="27"/>
    </row>
    <row r="118">
      <c r="B118" s="27">
        <v>113</v>
      </c>
      <c r="C118" s="32" t="str">
        <f ca="1" xml:space="preserve"> HYPERLINK("#NP!B2366:F2379", "NP(113)")</f>
        <v>NP(113)</v>
      </c>
      <c r="D118" s="27" t="s">
        <v>1181</v>
      </c>
      <c r="E118" s="27" t="s">
        <v>21</v>
      </c>
      <c r="F118" s="27"/>
      <c r="G118" s="27"/>
    </row>
    <row r="119">
      <c r="B119" s="27">
        <v>114</v>
      </c>
      <c r="C119" s="32" t="str">
        <f ca="1" xml:space="preserve"> HYPERLINK("#NP!B2382:F2394", "NP(114)")</f>
        <v>NP(114)</v>
      </c>
      <c r="D119" s="27" t="s">
        <v>1188</v>
      </c>
      <c r="E119" s="27" t="s">
        <v>21</v>
      </c>
      <c r="F119" s="27"/>
      <c r="G119" s="27"/>
    </row>
    <row r="120">
      <c r="B120" s="27">
        <v>115</v>
      </c>
      <c r="C120" s="32" t="str">
        <f ca="1" xml:space="preserve"> HYPERLINK("#NP!B2397:F2410", "NP(115)")</f>
        <v>NP(115)</v>
      </c>
      <c r="D120" s="27" t="s">
        <v>1190</v>
      </c>
      <c r="E120" s="27" t="s">
        <v>21</v>
      </c>
      <c r="F120" s="27"/>
      <c r="G120" s="27"/>
    </row>
    <row r="121">
      <c r="B121" s="27">
        <v>116</v>
      </c>
      <c r="C121" s="32" t="str">
        <f ca="1" xml:space="preserve"> HYPERLINK("#NP!B2413:F2425", "NP(116)")</f>
        <v>NP(116)</v>
      </c>
      <c r="D121" s="27" t="s">
        <v>1192</v>
      </c>
      <c r="E121" s="27" t="s">
        <v>21</v>
      </c>
      <c r="F121" s="27"/>
      <c r="G121" s="27"/>
    </row>
    <row r="122">
      <c r="B122" s="27">
        <v>117</v>
      </c>
      <c r="C122" s="32" t="str">
        <f ca="1" xml:space="preserve"> HYPERLINK("#NP!B2428:F2441", "NP(117)")</f>
        <v>NP(117)</v>
      </c>
      <c r="D122" s="27" t="s">
        <v>1200</v>
      </c>
      <c r="E122" s="27" t="s">
        <v>21</v>
      </c>
      <c r="F122" s="27"/>
      <c r="G122" s="27"/>
    </row>
    <row r="123">
      <c r="B123" s="27">
        <v>118</v>
      </c>
      <c r="C123" s="32" t="str">
        <f ca="1" xml:space="preserve"> HYPERLINK("#NP!B2444:F2457", "NP(118)")</f>
        <v>NP(118)</v>
      </c>
      <c r="D123" s="27" t="s">
        <v>1202</v>
      </c>
      <c r="E123" s="27" t="s">
        <v>21</v>
      </c>
      <c r="F123" s="27"/>
      <c r="G123" s="27"/>
    </row>
    <row r="124">
      <c r="B124" s="27">
        <v>119</v>
      </c>
      <c r="C124" s="32" t="str">
        <f ca="1" xml:space="preserve"> HYPERLINK("#NP!B2460:F2471", "NP(119)")</f>
        <v>NP(119)</v>
      </c>
      <c r="D124" s="27" t="s">
        <v>1209</v>
      </c>
      <c r="E124" s="27" t="s">
        <v>31</v>
      </c>
      <c r="F124" s="27"/>
      <c r="G124" s="27"/>
    </row>
    <row r="125">
      <c r="B125" s="27">
        <v>120</v>
      </c>
      <c r="C125" s="32" t="str">
        <f ca="1" xml:space="preserve"> HYPERLINK("#NP!B2474:F2488", "NP(120)")</f>
        <v>NP(120)</v>
      </c>
      <c r="D125" s="27" t="s">
        <v>1212</v>
      </c>
      <c r="E125" s="27" t="s">
        <v>21</v>
      </c>
      <c r="F125" s="27" t="s">
        <v>1211</v>
      </c>
      <c r="G125" s="27"/>
    </row>
    <row r="126">
      <c r="B126" s="27">
        <v>121</v>
      </c>
      <c r="C126" s="32" t="str">
        <f ca="1" xml:space="preserve"> HYPERLINK("#NP!B2491:F2505", "NP(121)")</f>
        <v>NP(121)</v>
      </c>
      <c r="D126" s="27" t="s">
        <v>1215</v>
      </c>
      <c r="E126" s="27" t="s">
        <v>21</v>
      </c>
      <c r="F126" s="27" t="s">
        <v>1214</v>
      </c>
      <c r="G126" s="27"/>
    </row>
    <row r="127">
      <c r="B127" s="27">
        <v>122</v>
      </c>
      <c r="C127" s="32" t="str">
        <f ca="1" xml:space="preserve"> HYPERLINK("#NP!B2508:F2522", "NP(122)")</f>
        <v>NP(122)</v>
      </c>
      <c r="D127" s="27" t="s">
        <v>1218</v>
      </c>
      <c r="E127" s="27" t="s">
        <v>21</v>
      </c>
      <c r="F127" s="27" t="s">
        <v>1217</v>
      </c>
      <c r="G127" s="27"/>
    </row>
    <row r="128">
      <c r="B128" s="27">
        <v>123</v>
      </c>
      <c r="C128" s="32" t="str">
        <f ca="1" xml:space="preserve"> HYPERLINK("#NP!B2525:F2539", "NP(123)")</f>
        <v>NP(123)</v>
      </c>
      <c r="D128" s="27" t="s">
        <v>1221</v>
      </c>
      <c r="E128" s="27" t="s">
        <v>21</v>
      </c>
      <c r="F128" s="27" t="s">
        <v>1220</v>
      </c>
      <c r="G128" s="27"/>
    </row>
    <row r="129">
      <c r="B129" s="27">
        <v>124</v>
      </c>
      <c r="C129" s="32" t="str">
        <f ca="1" xml:space="preserve"> HYPERLINK("#NP!B2542:F2556", "NP(124)")</f>
        <v>NP(124)</v>
      </c>
      <c r="D129" s="27" t="s">
        <v>1231</v>
      </c>
      <c r="E129" s="27" t="s">
        <v>21</v>
      </c>
      <c r="F129" s="27" t="s">
        <v>1211</v>
      </c>
      <c r="G129" s="27"/>
    </row>
    <row r="130">
      <c r="B130" s="27">
        <v>125</v>
      </c>
      <c r="C130" s="32" t="str">
        <f ca="1" xml:space="preserve"> HYPERLINK("#NP!B2559:F2573", "NP(125)")</f>
        <v>NP(125)</v>
      </c>
      <c r="D130" s="27" t="s">
        <v>1233</v>
      </c>
      <c r="E130" s="27" t="s">
        <v>21</v>
      </c>
      <c r="F130" s="27" t="s">
        <v>1214</v>
      </c>
      <c r="G130" s="27"/>
    </row>
    <row r="131">
      <c r="B131" s="27">
        <v>126</v>
      </c>
      <c r="C131" s="32" t="str">
        <f ca="1" xml:space="preserve"> HYPERLINK("#NP!B2576:F2590", "NP(126)")</f>
        <v>NP(126)</v>
      </c>
      <c r="D131" s="27" t="s">
        <v>1235</v>
      </c>
      <c r="E131" s="27" t="s">
        <v>21</v>
      </c>
      <c r="F131" s="27" t="s">
        <v>1217</v>
      </c>
      <c r="G131" s="27"/>
    </row>
    <row r="132">
      <c r="B132" s="27">
        <v>127</v>
      </c>
      <c r="C132" s="32" t="str">
        <f ca="1" xml:space="preserve"> HYPERLINK("#NP!B2593:F2607", "NP(127)")</f>
        <v>NP(127)</v>
      </c>
      <c r="D132" s="27" t="s">
        <v>1237</v>
      </c>
      <c r="E132" s="27" t="s">
        <v>21</v>
      </c>
      <c r="F132" s="27" t="s">
        <v>1220</v>
      </c>
      <c r="G132" s="27"/>
    </row>
    <row r="133">
      <c r="B133" s="27">
        <v>128</v>
      </c>
      <c r="C133" s="32" t="str">
        <f ca="1" xml:space="preserve"> HYPERLINK("#NP!B2610:F2624", "NP(128)")</f>
        <v>NP(128)</v>
      </c>
      <c r="D133" s="27" t="s">
        <v>1240</v>
      </c>
      <c r="E133" s="27" t="s">
        <v>21</v>
      </c>
      <c r="F133" s="27" t="s">
        <v>1239</v>
      </c>
      <c r="G133" s="27"/>
    </row>
    <row r="134">
      <c r="B134" s="27">
        <v>129</v>
      </c>
      <c r="C134" s="32" t="str">
        <f ca="1" xml:space="preserve"> HYPERLINK("#NP!B2627:F2640", "NP(129)")</f>
        <v>NP(129)</v>
      </c>
      <c r="D134" s="27" t="s">
        <v>1249</v>
      </c>
      <c r="E134" s="27" t="s">
        <v>21</v>
      </c>
      <c r="F134" s="27"/>
      <c r="G134" s="27"/>
    </row>
    <row r="135">
      <c r="B135" s="27">
        <v>130</v>
      </c>
      <c r="C135" s="32" t="str">
        <f ca="1" xml:space="preserve"> HYPERLINK("#NP!B2643:F2656", "NP(130)")</f>
        <v>NP(130)</v>
      </c>
      <c r="D135" s="27" t="s">
        <v>1251</v>
      </c>
      <c r="E135" s="27" t="s">
        <v>21</v>
      </c>
      <c r="F135" s="27"/>
      <c r="G135" s="27"/>
    </row>
    <row r="136">
      <c r="B136" s="27">
        <v>131</v>
      </c>
      <c r="C136" s="32" t="str">
        <f ca="1" xml:space="preserve"> HYPERLINK("#NP!B2659:F2669", "NP(131)")</f>
        <v>NP(131)</v>
      </c>
      <c r="D136" s="27" t="s">
        <v>1258</v>
      </c>
      <c r="E136" s="27" t="s">
        <v>21</v>
      </c>
      <c r="F136" s="27"/>
      <c r="G136" s="27"/>
    </row>
    <row r="137">
      <c r="B137" s="27">
        <v>132</v>
      </c>
      <c r="C137" s="32" t="str">
        <f ca="1" xml:space="preserve"> HYPERLINK("#NP!B2672:F2688", "NP(132)")</f>
        <v>NP(132)</v>
      </c>
      <c r="D137" s="27" t="s">
        <v>1269</v>
      </c>
      <c r="E137" s="27" t="s">
        <v>21</v>
      </c>
      <c r="F137" s="27"/>
      <c r="G137" s="27"/>
    </row>
    <row r="138">
      <c r="B138" s="27">
        <v>133</v>
      </c>
      <c r="C138" s="32" t="str">
        <f ca="1" xml:space="preserve"> HYPERLINK("#NP!B2691:F2700", "NP(133)")</f>
        <v>NP(133)</v>
      </c>
      <c r="D138" s="27" t="s">
        <v>1275</v>
      </c>
      <c r="E138" s="27" t="s">
        <v>21</v>
      </c>
      <c r="F138" s="27"/>
      <c r="G138" s="27"/>
    </row>
    <row r="139">
      <c r="B139" s="27">
        <v>134</v>
      </c>
      <c r="C139" s="32" t="str">
        <f ca="1" xml:space="preserve"> HYPERLINK("#NP!B2703:F2721", "NP(134)")</f>
        <v>NP(134)</v>
      </c>
      <c r="D139" s="27" t="s">
        <v>1289</v>
      </c>
      <c r="E139" s="27" t="s">
        <v>21</v>
      </c>
      <c r="F139" s="27"/>
      <c r="G139" s="27"/>
    </row>
    <row r="140">
      <c r="B140" s="27">
        <v>135</v>
      </c>
      <c r="C140" s="32" t="str">
        <f ca="1" xml:space="preserve"> HYPERLINK("#NP!B2724:F2742", "NP(135)")</f>
        <v>NP(135)</v>
      </c>
      <c r="D140" s="27" t="s">
        <v>1297</v>
      </c>
      <c r="E140" s="27" t="s">
        <v>31</v>
      </c>
      <c r="F140" s="27"/>
      <c r="G140" s="27"/>
    </row>
    <row r="141">
      <c r="B141" s="27">
        <v>136</v>
      </c>
      <c r="C141" s="32" t="str">
        <f ca="1" xml:space="preserve"> HYPERLINK("#NP!B2745:F2767", "NP(136)")</f>
        <v>NP(136)</v>
      </c>
      <c r="D141" s="27" t="s">
        <v>1304</v>
      </c>
      <c r="E141" s="27" t="s">
        <v>31</v>
      </c>
      <c r="F141" s="27"/>
      <c r="G141" s="27"/>
    </row>
    <row r="142">
      <c r="B142" s="27">
        <v>137</v>
      </c>
      <c r="C142" s="32" t="str">
        <f ca="1" xml:space="preserve"> HYPERLINK("#NP!B2770:F2778", "NP(137)")</f>
        <v>NP(137)</v>
      </c>
      <c r="D142" s="27" t="s">
        <v>1308</v>
      </c>
      <c r="E142" s="27" t="s">
        <v>31</v>
      </c>
      <c r="F142" s="27"/>
      <c r="G142" s="27"/>
    </row>
    <row r="143">
      <c r="B143" s="27">
        <v>138</v>
      </c>
      <c r="C143" s="32" t="str">
        <f ca="1" xml:space="preserve"> HYPERLINK("#NP!B2781:F2790", "NP(138)")</f>
        <v>NP(138)</v>
      </c>
      <c r="D143" s="27" t="s">
        <v>1311</v>
      </c>
      <c r="E143" s="27" t="s">
        <v>31</v>
      </c>
      <c r="F143" s="27" t="s">
        <v>1310</v>
      </c>
      <c r="G143" s="27"/>
    </row>
    <row r="144">
      <c r="B144" s="27">
        <v>139</v>
      </c>
      <c r="C144" s="32" t="str">
        <f ca="1" xml:space="preserve"> HYPERLINK("#NP!B2793:F2805", "NP(139)")</f>
        <v>NP(139)</v>
      </c>
      <c r="D144" s="27" t="s">
        <v>1315</v>
      </c>
      <c r="E144" s="27" t="s">
        <v>21</v>
      </c>
      <c r="F144" s="27" t="s">
        <v>1313</v>
      </c>
      <c r="G144" s="27"/>
    </row>
    <row r="145">
      <c r="B145" s="27">
        <v>140</v>
      </c>
      <c r="C145" s="32" t="str">
        <f ca="1" xml:space="preserve"> HYPERLINK("#NP!B2808:F2820", "NP(140)")</f>
        <v>NP(140)</v>
      </c>
      <c r="D145" s="27" t="s">
        <v>1318</v>
      </c>
      <c r="E145" s="27" t="s">
        <v>21</v>
      </c>
      <c r="F145" s="27" t="s">
        <v>1317</v>
      </c>
      <c r="G145" s="27"/>
    </row>
    <row r="146">
      <c r="B146" s="27">
        <v>141</v>
      </c>
      <c r="C146" s="32" t="str">
        <f ca="1" xml:space="preserve"> HYPERLINK("#NP!B2823:F2835", "NP(141)")</f>
        <v>NP(141)</v>
      </c>
      <c r="D146" s="27" t="s">
        <v>1321</v>
      </c>
      <c r="E146" s="27" t="s">
        <v>21</v>
      </c>
      <c r="F146" s="27" t="s">
        <v>1320</v>
      </c>
      <c r="G146" s="27"/>
    </row>
    <row r="147">
      <c r="B147" s="27">
        <v>142</v>
      </c>
      <c r="C147" s="32" t="str">
        <f ca="1" xml:space="preserve"> HYPERLINK("#NP!B2838:F2850", "NP(142)")</f>
        <v>NP(142)</v>
      </c>
      <c r="D147" s="27" t="s">
        <v>1324</v>
      </c>
      <c r="E147" s="27" t="s">
        <v>21</v>
      </c>
      <c r="F147" s="27" t="s">
        <v>1323</v>
      </c>
      <c r="G147" s="27"/>
    </row>
    <row r="148">
      <c r="B148" s="27">
        <v>143</v>
      </c>
      <c r="C148" s="32" t="str">
        <f ca="1" xml:space="preserve"> HYPERLINK("#NP!B2853:F2864", "NP(143)")</f>
        <v>NP(143)</v>
      </c>
      <c r="D148" s="27" t="s">
        <v>1333</v>
      </c>
      <c r="E148" s="27" t="s">
        <v>21</v>
      </c>
      <c r="F148" s="27" t="s">
        <v>1326</v>
      </c>
      <c r="G148" s="27"/>
    </row>
    <row r="149">
      <c r="B149" s="27">
        <v>144</v>
      </c>
      <c r="C149" s="32" t="str">
        <f ca="1" xml:space="preserve"> HYPERLINK("#NP!B2867:F2878", "NP(144)")</f>
        <v>NP(144)</v>
      </c>
      <c r="D149" s="27" t="s">
        <v>1336</v>
      </c>
      <c r="E149" s="27" t="s">
        <v>21</v>
      </c>
      <c r="F149" s="27" t="s">
        <v>1335</v>
      </c>
      <c r="G149" s="27"/>
    </row>
    <row r="150">
      <c r="B150" s="27">
        <v>145</v>
      </c>
      <c r="C150" s="32" t="str">
        <f ca="1" xml:space="preserve"> HYPERLINK("#NP!B2881:F2895", "NP(145)")</f>
        <v>NP(145)</v>
      </c>
      <c r="D150" s="27" t="s">
        <v>1346</v>
      </c>
      <c r="E150" s="27" t="s">
        <v>21</v>
      </c>
      <c r="F150" s="27"/>
      <c r="G150" s="27"/>
    </row>
    <row r="151">
      <c r="B151" s="27">
        <v>146</v>
      </c>
      <c r="C151" s="32" t="str">
        <f ca="1" xml:space="preserve"> HYPERLINK("#NP!B2898:F2912", "NP(146)")</f>
        <v>NP(146)</v>
      </c>
      <c r="D151" s="27" t="s">
        <v>1348</v>
      </c>
      <c r="E151" s="27" t="s">
        <v>21</v>
      </c>
      <c r="F151" s="27"/>
      <c r="G151" s="27"/>
    </row>
    <row r="152">
      <c r="B152" s="27">
        <v>147</v>
      </c>
      <c r="C152" s="32" t="str">
        <f ca="1" xml:space="preserve"> HYPERLINK("#NP!B2915:F2923", "NP(147)")</f>
        <v>NP(147)</v>
      </c>
      <c r="D152" s="27" t="s">
        <v>1353</v>
      </c>
      <c r="E152" s="27" t="s">
        <v>21</v>
      </c>
      <c r="F152" s="27"/>
      <c r="G152" s="27"/>
    </row>
    <row r="153">
      <c r="B153" s="27">
        <v>148</v>
      </c>
      <c r="C153" s="32" t="str">
        <f ca="1" xml:space="preserve"> HYPERLINK("#NP!B2926:F2934", "NP(148)")</f>
        <v>NP(148)</v>
      </c>
      <c r="D153" s="27" t="s">
        <v>1355</v>
      </c>
      <c r="E153" s="27" t="s">
        <v>21</v>
      </c>
      <c r="F153" s="27"/>
      <c r="G153" s="27"/>
    </row>
    <row r="154">
      <c r="B154" s="27">
        <v>149</v>
      </c>
      <c r="C154" s="32" t="str">
        <f ca="1" xml:space="preserve"> HYPERLINK("#NP!B2937:F2945", "NP(149)")</f>
        <v>NP(149)</v>
      </c>
      <c r="D154" s="27" t="s">
        <v>1358</v>
      </c>
      <c r="E154" s="27" t="s">
        <v>21</v>
      </c>
      <c r="F154" s="27" t="s">
        <v>1357</v>
      </c>
      <c r="G154" s="27"/>
    </row>
    <row r="155">
      <c r="B155" s="27">
        <v>150</v>
      </c>
      <c r="C155" s="32" t="str">
        <f ca="1" xml:space="preserve"> HYPERLINK("#NP!B2948:F2956", "NP(150)")</f>
        <v>NP(150)</v>
      </c>
      <c r="D155" s="27" t="s">
        <v>1360</v>
      </c>
      <c r="E155" s="27" t="s">
        <v>21</v>
      </c>
      <c r="F155" s="27" t="s">
        <v>1357</v>
      </c>
      <c r="G155" s="27"/>
    </row>
    <row r="156">
      <c r="B156" s="27">
        <v>151</v>
      </c>
      <c r="C156" s="32" t="str">
        <f ca="1" xml:space="preserve"> HYPERLINK("#NP!B2959:F2968", "NP(151)")</f>
        <v>NP(151)</v>
      </c>
      <c r="D156" s="27" t="s">
        <v>1363</v>
      </c>
      <c r="E156" s="27" t="s">
        <v>21</v>
      </c>
      <c r="F156" s="27"/>
      <c r="G156" s="27"/>
    </row>
    <row r="157">
      <c r="B157" s="27">
        <v>152</v>
      </c>
      <c r="C157" s="32" t="str">
        <f ca="1" xml:space="preserve"> HYPERLINK("#NP!B2971:F2980", "NP(152)")</f>
        <v>NP(152)</v>
      </c>
      <c r="D157" s="27" t="s">
        <v>1365</v>
      </c>
      <c r="E157" s="27" t="s">
        <v>21</v>
      </c>
      <c r="F157" s="27"/>
      <c r="G157" s="27"/>
    </row>
    <row r="158">
      <c r="B158" s="27">
        <v>153</v>
      </c>
      <c r="C158" s="32" t="str">
        <f ca="1" xml:space="preserve"> HYPERLINK("#NP!B2983:F3006", "NP(153)")</f>
        <v>NP(153)</v>
      </c>
      <c r="D158" s="27" t="s">
        <v>1384</v>
      </c>
      <c r="E158" s="27" t="s">
        <v>31</v>
      </c>
      <c r="F158" s="27"/>
      <c r="G158" s="27"/>
    </row>
    <row r="159">
      <c r="B159" s="27">
        <v>154</v>
      </c>
      <c r="C159" s="32" t="str">
        <f ca="1" xml:space="preserve"> HYPERLINK("#NP!B3009:F3025", "NP(154)")</f>
        <v>NP(154)</v>
      </c>
      <c r="D159" s="27" t="s">
        <v>1396</v>
      </c>
      <c r="E159" s="27" t="s">
        <v>21</v>
      </c>
      <c r="F159" s="27"/>
      <c r="G159" s="27"/>
    </row>
    <row r="160">
      <c r="B160" s="27">
        <v>155</v>
      </c>
      <c r="C160" s="32" t="str">
        <f ca="1" xml:space="preserve"> HYPERLINK("#NP!B3028:F3079", "NP(155)")</f>
        <v>NP(155)</v>
      </c>
      <c r="D160" s="27" t="s">
        <v>1444</v>
      </c>
      <c r="E160" s="27" t="s">
        <v>21</v>
      </c>
      <c r="F160" s="27"/>
      <c r="G160" s="27"/>
    </row>
    <row r="161">
      <c r="B161" s="27">
        <v>156</v>
      </c>
      <c r="C161" s="32" t="str">
        <f ca="1" xml:space="preserve"> HYPERLINK("#NP!B3082:F3091", "NP(156)")</f>
        <v>NP(156)</v>
      </c>
      <c r="D161" s="27" t="s">
        <v>1451</v>
      </c>
      <c r="E161" s="27" t="s">
        <v>21</v>
      </c>
      <c r="F161" s="27"/>
      <c r="G161" s="27"/>
    </row>
  </sheetData>
  <pageMargins left="0.7" right="0.7" top="0.70634920634920628" bottom="0.70634920634920628" header="0.34920634920634919" footer="0.34920634920634919"/>
  <pageSetup paperSize="9" scale="71" orientation="portrait"/>
  <headerFooter>
    <oddFooter>&amp;C&amp;P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B2:F3092"/>
  <sheetViews>
    <sheetView workbookViewId="0"/>
  </sheetViews>
  <sheetFormatPr defaultRowHeight="12.75"/>
  <cols>
    <col min="1" max="1" width="3.61328125" style="31" customWidth="1"/>
    <col min="2" max="2" width="9.11328125" style="31" customWidth="1"/>
    <col min="3" max="3" width="8.61328125" style="31" customWidth="1"/>
    <col min="4" max="4" width="66.61328125" style="31" customWidth="1"/>
    <col min="5" max="8" width="12.61328125" style="31" customWidth="1"/>
    <col min="9" max="16384" width="8.8984375" style="31"/>
  </cols>
  <sheetData>
    <row r="2">
      <c r="B2" s="1" t="s">
        <v>0</v>
      </c>
    </row>
    <row r="4">
      <c r="C4" s="1"/>
      <c r="D4" s="1"/>
    </row>
    <row r="6">
      <c r="B6" s="4" t="str">
        <f ca="1" xml:space="preserve"> HYPERLINK("#'目次'!B6", "[1]")</f>
        <v>[1]</v>
      </c>
      <c r="C6" s="1" t="s">
        <v>9</v>
      </c>
    </row>
    <row r="7">
      <c r="B7" s="1"/>
      <c r="C7" s="1"/>
    </row>
    <row r="8">
      <c r="B8" s="1"/>
      <c r="C8" s="1"/>
    </row>
    <row r="9">
      <c r="E9" s="5" t="s">
        <v>2</v>
      </c>
      <c r="F9" s="15" t="s">
        <v>3</v>
      </c>
    </row>
    <row r="10">
      <c r="C10" s="6"/>
      <c r="D10" s="11" t="s">
        <v>10</v>
      </c>
      <c r="E10" s="14">
        <v>1663</v>
      </c>
      <c r="F10" s="18">
        <v>100</v>
      </c>
    </row>
    <row r="11">
      <c r="C11" s="8">
        <v>1</v>
      </c>
      <c r="D11" s="9" t="s">
        <v>11</v>
      </c>
      <c r="E11" s="3">
        <v>82</v>
      </c>
      <c r="F11" s="2">
        <v>4.9000000000000004</v>
      </c>
    </row>
    <row r="12">
      <c r="C12" s="8">
        <v>2</v>
      </c>
      <c r="D12" s="9" t="s">
        <v>12</v>
      </c>
      <c r="E12" s="3">
        <v>148</v>
      </c>
      <c r="F12" s="2">
        <v>8.9000000000000004</v>
      </c>
    </row>
    <row r="13">
      <c r="C13" s="8">
        <v>3</v>
      </c>
      <c r="D13" s="9" t="s">
        <v>13</v>
      </c>
      <c r="E13" s="3">
        <v>484</v>
      </c>
      <c r="F13" s="2">
        <v>29.100000000000001</v>
      </c>
    </row>
    <row r="14">
      <c r="C14" s="8">
        <v>4</v>
      </c>
      <c r="D14" s="9" t="s">
        <v>14</v>
      </c>
      <c r="E14" s="3">
        <v>334</v>
      </c>
      <c r="F14" s="2">
        <v>20.100000000000001</v>
      </c>
    </row>
    <row r="15">
      <c r="C15" s="8">
        <v>5</v>
      </c>
      <c r="D15" s="9" t="s">
        <v>15</v>
      </c>
      <c r="E15" s="3">
        <v>211</v>
      </c>
      <c r="F15" s="2">
        <v>12.699999999999999</v>
      </c>
    </row>
    <row r="16">
      <c r="C16" s="8">
        <v>6</v>
      </c>
      <c r="D16" s="9" t="s">
        <v>16</v>
      </c>
      <c r="E16" s="3">
        <v>107</v>
      </c>
      <c r="F16" s="2">
        <v>6.4000000000000004</v>
      </c>
    </row>
    <row r="17">
      <c r="C17" s="8">
        <v>7</v>
      </c>
      <c r="D17" s="9" t="s">
        <v>17</v>
      </c>
      <c r="E17" s="3">
        <v>52</v>
      </c>
      <c r="F17" s="2">
        <v>3.1000000000000001</v>
      </c>
    </row>
    <row r="18">
      <c r="C18" s="7">
        <v>8</v>
      </c>
      <c r="D18" s="12" t="s">
        <v>18</v>
      </c>
      <c r="E18" s="19">
        <v>245</v>
      </c>
      <c r="F18" s="21">
        <v>14.699999999999999</v>
      </c>
    </row>
    <row r="19">
      <c r="C19" s="10"/>
      <c r="D19" s="13" t="s">
        <v>19</v>
      </c>
      <c r="E19" s="17"/>
      <c r="F19" s="16"/>
    </row>
    <row r="21">
      <c r="B21" s="4" t="str">
        <f ca="1" xml:space="preserve"> HYPERLINK("#'目次'!B7", "[2]")</f>
        <v>[2]</v>
      </c>
      <c r="C21" s="1" t="s">
        <v>22</v>
      </c>
    </row>
    <row r="22">
      <c r="B22" s="1"/>
      <c r="C22" s="1"/>
    </row>
    <row r="23">
      <c r="B23" s="1"/>
      <c r="C23" s="1"/>
    </row>
    <row r="24">
      <c r="E24" s="5" t="s">
        <v>2</v>
      </c>
      <c r="F24" s="15" t="s">
        <v>3</v>
      </c>
    </row>
    <row r="25">
      <c r="C25" s="6"/>
      <c r="D25" s="11" t="s">
        <v>10</v>
      </c>
      <c r="E25" s="14">
        <v>1663</v>
      </c>
      <c r="F25" s="18">
        <v>100</v>
      </c>
    </row>
    <row r="26">
      <c r="C26" s="8">
        <v>1</v>
      </c>
      <c r="D26" s="9" t="s">
        <v>23</v>
      </c>
      <c r="E26" s="3">
        <v>364</v>
      </c>
      <c r="F26" s="2">
        <v>21.899999999999999</v>
      </c>
    </row>
    <row r="27">
      <c r="C27" s="8">
        <v>2</v>
      </c>
      <c r="D27" s="9" t="s">
        <v>24</v>
      </c>
      <c r="E27" s="3">
        <v>54</v>
      </c>
      <c r="F27" s="2">
        <v>3.2000000000000002</v>
      </c>
    </row>
    <row r="28">
      <c r="C28" s="8">
        <v>3</v>
      </c>
      <c r="D28" s="9" t="s">
        <v>25</v>
      </c>
      <c r="E28" s="3">
        <v>310</v>
      </c>
      <c r="F28" s="2">
        <v>18.600000000000001</v>
      </c>
    </row>
    <row r="29">
      <c r="C29" s="8">
        <v>4</v>
      </c>
      <c r="D29" s="9" t="s">
        <v>26</v>
      </c>
      <c r="E29" s="3">
        <v>1126</v>
      </c>
      <c r="F29" s="2">
        <v>67.700000000000003</v>
      </c>
    </row>
    <row r="30">
      <c r="C30" s="8">
        <v>5</v>
      </c>
      <c r="D30" s="9" t="s">
        <v>27</v>
      </c>
      <c r="E30" s="3">
        <v>716</v>
      </c>
      <c r="F30" s="2">
        <v>43.100000000000001</v>
      </c>
    </row>
    <row r="31">
      <c r="C31" s="8">
        <v>6</v>
      </c>
      <c r="D31" s="9" t="s">
        <v>28</v>
      </c>
      <c r="E31" s="3">
        <v>410</v>
      </c>
      <c r="F31" s="2">
        <v>24.699999999999999</v>
      </c>
    </row>
    <row r="32">
      <c r="C32" s="7">
        <v>7</v>
      </c>
      <c r="D32" s="12" t="s">
        <v>29</v>
      </c>
      <c r="E32" s="19">
        <v>173</v>
      </c>
      <c r="F32" s="21">
        <v>10.4</v>
      </c>
    </row>
    <row r="33">
      <c r="C33" s="10"/>
      <c r="D33" s="13" t="s">
        <v>19</v>
      </c>
      <c r="E33" s="17"/>
      <c r="F33" s="16"/>
    </row>
    <row r="35">
      <c r="B35" s="4" t="str">
        <f ca="1" xml:space="preserve"> HYPERLINK("#'目次'!B8", "[3]")</f>
        <v>[3]</v>
      </c>
      <c r="C35" s="1" t="s">
        <v>32</v>
      </c>
    </row>
    <row r="36">
      <c r="B36" s="1"/>
      <c r="C36" s="1"/>
    </row>
    <row r="37">
      <c r="B37" s="1"/>
      <c r="C37" s="1"/>
    </row>
    <row r="38">
      <c r="E38" s="5" t="s">
        <v>2</v>
      </c>
      <c r="F38" s="15" t="s">
        <v>3</v>
      </c>
    </row>
    <row r="39">
      <c r="C39" s="6"/>
      <c r="D39" s="11" t="s">
        <v>10</v>
      </c>
      <c r="E39" s="14">
        <v>1663</v>
      </c>
      <c r="F39" s="18">
        <v>100</v>
      </c>
    </row>
    <row r="40">
      <c r="C40" s="8">
        <v>1</v>
      </c>
      <c r="D40" s="9" t="s">
        <v>33</v>
      </c>
      <c r="E40" s="3">
        <v>114</v>
      </c>
      <c r="F40" s="2">
        <v>6.9000000000000004</v>
      </c>
    </row>
    <row r="41">
      <c r="C41" s="8">
        <v>2</v>
      </c>
      <c r="D41" s="9" t="s">
        <v>34</v>
      </c>
      <c r="E41" s="3">
        <v>173</v>
      </c>
      <c r="F41" s="2">
        <v>10.4</v>
      </c>
    </row>
    <row r="42">
      <c r="C42" s="8">
        <v>3</v>
      </c>
      <c r="D42" s="9" t="s">
        <v>35</v>
      </c>
      <c r="E42" s="3">
        <v>162</v>
      </c>
      <c r="F42" s="2">
        <v>9.6999999999999993</v>
      </c>
    </row>
    <row r="43">
      <c r="C43" s="8">
        <v>4</v>
      </c>
      <c r="D43" s="9" t="s">
        <v>36</v>
      </c>
      <c r="E43" s="3">
        <v>180</v>
      </c>
      <c r="F43" s="2">
        <v>10.800000000000001</v>
      </c>
    </row>
    <row r="44">
      <c r="C44" s="8">
        <v>5</v>
      </c>
      <c r="D44" s="9" t="s">
        <v>37</v>
      </c>
      <c r="E44" s="3">
        <v>180</v>
      </c>
      <c r="F44" s="2">
        <v>10.800000000000001</v>
      </c>
    </row>
    <row r="45">
      <c r="C45" s="8">
        <v>6</v>
      </c>
      <c r="D45" s="9" t="s">
        <v>38</v>
      </c>
      <c r="E45" s="3">
        <v>182</v>
      </c>
      <c r="F45" s="2">
        <v>10.9</v>
      </c>
    </row>
    <row r="46">
      <c r="C46" s="8">
        <v>7</v>
      </c>
      <c r="D46" s="9" t="s">
        <v>39</v>
      </c>
      <c r="E46" s="3">
        <v>170</v>
      </c>
      <c r="F46" s="2">
        <v>10.199999999999999</v>
      </c>
    </row>
    <row r="47">
      <c r="C47" s="8">
        <v>8</v>
      </c>
      <c r="D47" s="9" t="s">
        <v>40</v>
      </c>
      <c r="E47" s="3">
        <v>160</v>
      </c>
      <c r="F47" s="2">
        <v>9.5999999999999996</v>
      </c>
    </row>
    <row r="48">
      <c r="C48" s="8">
        <v>9</v>
      </c>
      <c r="D48" s="9" t="s">
        <v>41</v>
      </c>
      <c r="E48" s="3">
        <v>139</v>
      </c>
      <c r="F48" s="2">
        <v>8.4000000000000004</v>
      </c>
    </row>
    <row r="49">
      <c r="C49" s="7">
        <v>10</v>
      </c>
      <c r="D49" s="12" t="s">
        <v>42</v>
      </c>
      <c r="E49" s="19">
        <v>203</v>
      </c>
      <c r="F49" s="21">
        <v>12.199999999999999</v>
      </c>
    </row>
    <row r="50">
      <c r="C50" s="10"/>
      <c r="D50" s="13" t="s">
        <v>19</v>
      </c>
      <c r="E50" s="17"/>
      <c r="F50" s="16"/>
    </row>
    <row r="52">
      <c r="B52" s="4" t="str">
        <f ca="1" xml:space="preserve"> HYPERLINK("#'目次'!B9", "[4]")</f>
        <v>[4]</v>
      </c>
      <c r="C52" s="1" t="s">
        <v>44</v>
      </c>
    </row>
    <row r="53">
      <c r="B53" s="1"/>
      <c r="C53" s="1"/>
    </row>
    <row r="54">
      <c r="B54" s="1"/>
      <c r="C54" s="1"/>
    </row>
    <row r="55">
      <c r="E55" s="5" t="s">
        <v>2</v>
      </c>
      <c r="F55" s="15" t="s">
        <v>3</v>
      </c>
    </row>
    <row r="56">
      <c r="C56" s="6"/>
      <c r="D56" s="11" t="s">
        <v>10</v>
      </c>
      <c r="E56" s="14">
        <v>1663</v>
      </c>
      <c r="F56" s="18">
        <v>100</v>
      </c>
    </row>
    <row r="57">
      <c r="C57" s="8">
        <v>1</v>
      </c>
      <c r="D57" s="9" t="s">
        <v>45</v>
      </c>
      <c r="E57" s="3">
        <v>840</v>
      </c>
      <c r="F57" s="2">
        <v>50.5</v>
      </c>
    </row>
    <row r="58">
      <c r="C58" s="7">
        <v>2</v>
      </c>
      <c r="D58" s="12" t="s">
        <v>46</v>
      </c>
      <c r="E58" s="19">
        <v>823</v>
      </c>
      <c r="F58" s="21">
        <v>49.5</v>
      </c>
    </row>
    <row r="59">
      <c r="C59" s="10"/>
      <c r="D59" s="13" t="s">
        <v>19</v>
      </c>
      <c r="E59" s="17"/>
      <c r="F59" s="16"/>
    </row>
    <row r="61">
      <c r="B61" s="4" t="str">
        <f ca="1" xml:space="preserve"> HYPERLINK("#'目次'!B10", "[5]")</f>
        <v>[5]</v>
      </c>
      <c r="C61" s="1" t="s">
        <v>48</v>
      </c>
    </row>
    <row r="62">
      <c r="B62" s="1"/>
      <c r="C62" s="1"/>
    </row>
    <row r="63">
      <c r="B63" s="1"/>
      <c r="C63" s="1"/>
    </row>
    <row r="64">
      <c r="E64" s="5" t="s">
        <v>2</v>
      </c>
      <c r="F64" s="15" t="s">
        <v>3</v>
      </c>
    </row>
    <row r="65">
      <c r="C65" s="6"/>
      <c r="D65" s="11" t="s">
        <v>10</v>
      </c>
      <c r="E65" s="14">
        <v>1663</v>
      </c>
      <c r="F65" s="18">
        <v>100</v>
      </c>
    </row>
    <row r="66">
      <c r="C66" s="8">
        <v>1</v>
      </c>
      <c r="D66" s="9" t="s">
        <v>49</v>
      </c>
      <c r="E66" s="3">
        <v>506</v>
      </c>
      <c r="F66" s="2">
        <v>30.399999999999999</v>
      </c>
    </row>
    <row r="67">
      <c r="C67" s="8">
        <v>2</v>
      </c>
      <c r="D67" s="9" t="s">
        <v>50</v>
      </c>
      <c r="E67" s="3">
        <v>521</v>
      </c>
      <c r="F67" s="2">
        <v>31.300000000000001</v>
      </c>
    </row>
    <row r="68">
      <c r="C68" s="8">
        <v>3</v>
      </c>
      <c r="D68" s="9" t="s">
        <v>51</v>
      </c>
      <c r="E68" s="3">
        <v>19</v>
      </c>
      <c r="F68" s="2">
        <v>1.1000000000000001</v>
      </c>
    </row>
    <row r="69">
      <c r="C69" s="8">
        <v>4</v>
      </c>
      <c r="D69" s="9" t="s">
        <v>52</v>
      </c>
      <c r="E69" s="3">
        <v>67</v>
      </c>
      <c r="F69" s="2">
        <v>4</v>
      </c>
    </row>
    <row r="70">
      <c r="C70" s="8">
        <v>5</v>
      </c>
      <c r="D70" s="9" t="s">
        <v>53</v>
      </c>
      <c r="E70" s="3">
        <v>313</v>
      </c>
      <c r="F70" s="2">
        <v>18.800000000000001</v>
      </c>
    </row>
    <row r="71">
      <c r="C71" s="8">
        <v>6</v>
      </c>
      <c r="D71" s="9" t="s">
        <v>54</v>
      </c>
      <c r="E71" s="3">
        <v>6</v>
      </c>
      <c r="F71" s="2">
        <v>0.40000000000000002</v>
      </c>
    </row>
    <row r="72">
      <c r="C72" s="8">
        <v>7</v>
      </c>
      <c r="D72" s="9" t="s">
        <v>55</v>
      </c>
      <c r="E72" s="3">
        <v>5</v>
      </c>
      <c r="F72" s="2">
        <v>0.29999999999999999</v>
      </c>
    </row>
    <row r="73">
      <c r="C73" s="7">
        <v>8</v>
      </c>
      <c r="D73" s="12" t="s">
        <v>56</v>
      </c>
      <c r="E73" s="19">
        <v>226</v>
      </c>
      <c r="F73" s="21">
        <v>13.6</v>
      </c>
    </row>
    <row r="74">
      <c r="C74" s="10"/>
      <c r="D74" s="13" t="s">
        <v>19</v>
      </c>
      <c r="E74" s="17"/>
      <c r="F74" s="16"/>
    </row>
    <row r="76">
      <c r="B76" s="4" t="str">
        <f ca="1" xml:space="preserve"> HYPERLINK("#'目次'!B11", "[6]")</f>
        <v>[6]</v>
      </c>
      <c r="C76" s="1" t="s">
        <v>58</v>
      </c>
    </row>
    <row r="77">
      <c r="B77" s="1" t="s">
        <v>7</v>
      </c>
      <c r="C77" s="1" t="s">
        <v>59</v>
      </c>
    </row>
    <row r="78">
      <c r="B78" s="1"/>
      <c r="C78" s="1"/>
    </row>
    <row r="79">
      <c r="E79" s="5" t="s">
        <v>2</v>
      </c>
      <c r="F79" s="15" t="s">
        <v>3</v>
      </c>
    </row>
    <row r="80">
      <c r="C80" s="6"/>
      <c r="D80" s="11" t="s">
        <v>10</v>
      </c>
      <c r="E80" s="14">
        <v>226</v>
      </c>
      <c r="F80" s="18">
        <v>100</v>
      </c>
    </row>
    <row r="81">
      <c r="C81" s="8">
        <v>1</v>
      </c>
      <c r="D81" s="9" t="s">
        <v>60</v>
      </c>
      <c r="E81" s="3">
        <v>160</v>
      </c>
      <c r="F81" s="2">
        <v>70.799999999999997</v>
      </c>
    </row>
    <row r="82">
      <c r="C82" s="8">
        <v>2</v>
      </c>
      <c r="D82" s="9" t="s">
        <v>61</v>
      </c>
      <c r="E82" s="3">
        <v>36</v>
      </c>
      <c r="F82" s="2">
        <v>15.9</v>
      </c>
    </row>
    <row r="83">
      <c r="C83" s="8">
        <v>3</v>
      </c>
      <c r="D83" s="9" t="s">
        <v>62</v>
      </c>
      <c r="E83" s="3">
        <v>21</v>
      </c>
      <c r="F83" s="2">
        <v>9.3000000000000007</v>
      </c>
    </row>
    <row r="84">
      <c r="C84" s="8">
        <v>4</v>
      </c>
      <c r="D84" s="9" t="s">
        <v>63</v>
      </c>
      <c r="E84" s="3">
        <v>7</v>
      </c>
      <c r="F84" s="2">
        <v>3.1000000000000001</v>
      </c>
    </row>
    <row r="85">
      <c r="C85" s="7">
        <v>5</v>
      </c>
      <c r="D85" s="12" t="s">
        <v>64</v>
      </c>
      <c r="E85" s="19">
        <v>2</v>
      </c>
      <c r="F85" s="21">
        <v>0.90000000000000002</v>
      </c>
    </row>
    <row r="86">
      <c r="C86" s="10"/>
      <c r="D86" s="13" t="s">
        <v>19</v>
      </c>
      <c r="E86" s="17"/>
      <c r="F86" s="16"/>
    </row>
    <row r="88">
      <c r="B88" s="4" t="str">
        <f ca="1" xml:space="preserve"> HYPERLINK("#'目次'!B12", "[7]")</f>
        <v>[7]</v>
      </c>
      <c r="C88" s="1" t="s">
        <v>66</v>
      </c>
    </row>
    <row r="89">
      <c r="B89" s="1" t="s">
        <v>7</v>
      </c>
      <c r="C89" s="1" t="s">
        <v>67</v>
      </c>
    </row>
    <row r="90">
      <c r="B90" s="1"/>
      <c r="C90" s="1"/>
    </row>
    <row r="91">
      <c r="E91" s="5" t="s">
        <v>2</v>
      </c>
      <c r="F91" s="15" t="s">
        <v>3</v>
      </c>
    </row>
    <row r="92">
      <c r="C92" s="6"/>
      <c r="D92" s="11" t="s">
        <v>10</v>
      </c>
      <c r="E92" s="14">
        <v>1437</v>
      </c>
      <c r="F92" s="18">
        <v>100</v>
      </c>
    </row>
    <row r="93">
      <c r="C93" s="8">
        <v>1</v>
      </c>
      <c r="D93" s="9" t="s">
        <v>68</v>
      </c>
      <c r="E93" s="3">
        <v>448</v>
      </c>
      <c r="F93" s="2">
        <v>31.199999999999999</v>
      </c>
    </row>
    <row r="94">
      <c r="C94" s="8">
        <v>2</v>
      </c>
      <c r="D94" s="9" t="s">
        <v>69</v>
      </c>
      <c r="E94" s="3">
        <v>471</v>
      </c>
      <c r="F94" s="2">
        <v>32.799999999999997</v>
      </c>
    </row>
    <row r="95">
      <c r="C95" s="8">
        <v>3</v>
      </c>
      <c r="D95" s="9" t="s">
        <v>70</v>
      </c>
      <c r="E95" s="3">
        <v>450</v>
      </c>
      <c r="F95" s="2">
        <v>31.300000000000001</v>
      </c>
    </row>
    <row r="96">
      <c r="C96" s="8">
        <v>4</v>
      </c>
      <c r="D96" s="9" t="s">
        <v>71</v>
      </c>
      <c r="E96" s="3">
        <v>65</v>
      </c>
      <c r="F96" s="2">
        <v>4.5</v>
      </c>
    </row>
    <row r="97">
      <c r="C97" s="8">
        <v>5</v>
      </c>
      <c r="D97" s="9" t="s">
        <v>72</v>
      </c>
      <c r="E97" s="3">
        <v>2</v>
      </c>
      <c r="F97" s="2">
        <v>0.10000000000000001</v>
      </c>
    </row>
    <row r="98">
      <c r="C98" s="7">
        <v>6</v>
      </c>
      <c r="D98" s="12" t="s">
        <v>73</v>
      </c>
      <c r="E98" s="19">
        <v>1</v>
      </c>
      <c r="F98" s="21">
        <v>0.10000000000000001</v>
      </c>
    </row>
    <row r="99">
      <c r="C99" s="10"/>
      <c r="D99" s="13" t="s">
        <v>19</v>
      </c>
      <c r="E99" s="17"/>
      <c r="F99" s="16"/>
    </row>
    <row r="101">
      <c r="B101" s="4" t="str">
        <f ca="1" xml:space="preserve"> HYPERLINK("#'目次'!B13", "[8]")</f>
        <v>[8]</v>
      </c>
      <c r="C101" s="1" t="s">
        <v>75</v>
      </c>
    </row>
    <row r="102">
      <c r="B102" s="1"/>
      <c r="C102" s="1"/>
    </row>
    <row r="103">
      <c r="B103" s="1"/>
      <c r="C103" s="1"/>
    </row>
    <row r="104">
      <c r="E104" s="5" t="s">
        <v>2</v>
      </c>
      <c r="F104" s="15" t="s">
        <v>3</v>
      </c>
    </row>
    <row r="105">
      <c r="C105" s="6"/>
      <c r="D105" s="11" t="s">
        <v>10</v>
      </c>
      <c r="E105" s="14">
        <v>1663</v>
      </c>
      <c r="F105" s="18">
        <v>100</v>
      </c>
    </row>
    <row r="106">
      <c r="C106" s="8">
        <v>1</v>
      </c>
      <c r="D106" s="9" t="s">
        <v>76</v>
      </c>
      <c r="E106" s="3">
        <v>840</v>
      </c>
      <c r="F106" s="2">
        <v>50.5</v>
      </c>
    </row>
    <row r="107">
      <c r="C107" s="8">
        <v>2</v>
      </c>
      <c r="D107" s="9" t="s">
        <v>49</v>
      </c>
      <c r="E107" s="3">
        <v>252</v>
      </c>
      <c r="F107" s="2">
        <v>15.199999999999999</v>
      </c>
    </row>
    <row r="108">
      <c r="C108" s="8">
        <v>3</v>
      </c>
      <c r="D108" s="9" t="s">
        <v>50</v>
      </c>
      <c r="E108" s="3">
        <v>265</v>
      </c>
      <c r="F108" s="2">
        <v>15.9</v>
      </c>
    </row>
    <row r="109">
      <c r="C109" s="8">
        <v>4</v>
      </c>
      <c r="D109" s="9" t="s">
        <v>51</v>
      </c>
      <c r="E109" s="3">
        <v>6</v>
      </c>
      <c r="F109" s="2">
        <v>0.40000000000000002</v>
      </c>
    </row>
    <row r="110">
      <c r="C110" s="8">
        <v>5</v>
      </c>
      <c r="D110" s="9" t="s">
        <v>52</v>
      </c>
      <c r="E110" s="3">
        <v>30</v>
      </c>
      <c r="F110" s="2">
        <v>1.8</v>
      </c>
    </row>
    <row r="111">
      <c r="C111" s="8">
        <v>6</v>
      </c>
      <c r="D111" s="9" t="s">
        <v>53</v>
      </c>
      <c r="E111" s="3">
        <v>153</v>
      </c>
      <c r="F111" s="2">
        <v>9.1999999999999993</v>
      </c>
    </row>
    <row r="112">
      <c r="C112" s="8">
        <v>7</v>
      </c>
      <c r="D112" s="9" t="s">
        <v>54</v>
      </c>
      <c r="E112" s="3">
        <v>4</v>
      </c>
      <c r="F112" s="2">
        <v>0.20000000000000001</v>
      </c>
    </row>
    <row r="113">
      <c r="C113" s="8">
        <v>8</v>
      </c>
      <c r="D113" s="9" t="s">
        <v>55</v>
      </c>
      <c r="E113" s="3">
        <v>3</v>
      </c>
      <c r="F113" s="2">
        <v>0.20000000000000001</v>
      </c>
    </row>
    <row r="114">
      <c r="C114" s="8">
        <v>9</v>
      </c>
      <c r="D114" s="9" t="s">
        <v>56</v>
      </c>
      <c r="E114" s="3">
        <v>127</v>
      </c>
      <c r="F114" s="2">
        <v>7.5999999999999996</v>
      </c>
    </row>
    <row r="115">
      <c r="C115" s="8">
        <v>10</v>
      </c>
      <c r="D115" s="9" t="s">
        <v>77</v>
      </c>
      <c r="E115" s="3">
        <v>823</v>
      </c>
      <c r="F115" s="2">
        <v>49.5</v>
      </c>
    </row>
    <row r="116">
      <c r="C116" s="8">
        <v>11</v>
      </c>
      <c r="D116" s="9" t="s">
        <v>49</v>
      </c>
      <c r="E116" s="3">
        <v>254</v>
      </c>
      <c r="F116" s="2">
        <v>15.300000000000001</v>
      </c>
    </row>
    <row r="117">
      <c r="C117" s="8">
        <v>12</v>
      </c>
      <c r="D117" s="9" t="s">
        <v>50</v>
      </c>
      <c r="E117" s="3">
        <v>256</v>
      </c>
      <c r="F117" s="2">
        <v>15.4</v>
      </c>
    </row>
    <row r="118">
      <c r="C118" s="8">
        <v>13</v>
      </c>
      <c r="D118" s="9" t="s">
        <v>51</v>
      </c>
      <c r="E118" s="3">
        <v>13</v>
      </c>
      <c r="F118" s="2">
        <v>0.80000000000000004</v>
      </c>
    </row>
    <row r="119">
      <c r="C119" s="8">
        <v>14</v>
      </c>
      <c r="D119" s="9" t="s">
        <v>52</v>
      </c>
      <c r="E119" s="3">
        <v>37</v>
      </c>
      <c r="F119" s="2">
        <v>2.2000000000000002</v>
      </c>
    </row>
    <row r="120">
      <c r="C120" s="8">
        <v>15</v>
      </c>
      <c r="D120" s="9" t="s">
        <v>53</v>
      </c>
      <c r="E120" s="3">
        <v>160</v>
      </c>
      <c r="F120" s="2">
        <v>9.5999999999999996</v>
      </c>
    </row>
    <row r="121">
      <c r="C121" s="8">
        <v>16</v>
      </c>
      <c r="D121" s="9" t="s">
        <v>54</v>
      </c>
      <c r="E121" s="3">
        <v>2</v>
      </c>
      <c r="F121" s="2">
        <v>0.10000000000000001</v>
      </c>
    </row>
    <row r="122">
      <c r="C122" s="8">
        <v>17</v>
      </c>
      <c r="D122" s="9" t="s">
        <v>55</v>
      </c>
      <c r="E122" s="3">
        <v>2</v>
      </c>
      <c r="F122" s="2">
        <v>0.10000000000000001</v>
      </c>
    </row>
    <row r="123">
      <c r="C123" s="7">
        <v>18</v>
      </c>
      <c r="D123" s="12" t="s">
        <v>56</v>
      </c>
      <c r="E123" s="19">
        <v>99</v>
      </c>
      <c r="F123" s="21">
        <v>6</v>
      </c>
    </row>
    <row r="124">
      <c r="C124" s="10"/>
      <c r="D124" s="13" t="s">
        <v>19</v>
      </c>
      <c r="E124" s="17"/>
      <c r="F124" s="16"/>
    </row>
    <row r="126">
      <c r="B126" s="4" t="str">
        <f ca="1" xml:space="preserve"> HYPERLINK("#'目次'!B14", "[9]")</f>
        <v>[9]</v>
      </c>
      <c r="C126" s="1" t="s">
        <v>79</v>
      </c>
    </row>
    <row r="127">
      <c r="B127" s="1" t="s">
        <v>7</v>
      </c>
      <c r="C127" s="1" t="s">
        <v>80</v>
      </c>
    </row>
    <row r="128">
      <c r="B128" s="1"/>
      <c r="C128" s="1"/>
    </row>
    <row r="129">
      <c r="E129" s="5" t="s">
        <v>2</v>
      </c>
      <c r="F129" s="15" t="s">
        <v>3</v>
      </c>
    </row>
    <row r="130">
      <c r="C130" s="6"/>
      <c r="D130" s="11" t="s">
        <v>10</v>
      </c>
      <c r="E130" s="14">
        <v>1437</v>
      </c>
      <c r="F130" s="18">
        <v>100</v>
      </c>
    </row>
    <row r="131">
      <c r="C131" s="8">
        <v>1</v>
      </c>
      <c r="D131" s="9" t="s">
        <v>81</v>
      </c>
      <c r="E131" s="3">
        <v>506</v>
      </c>
      <c r="F131" s="2">
        <v>35.200000000000003</v>
      </c>
    </row>
    <row r="132">
      <c r="C132" s="8">
        <v>2</v>
      </c>
      <c r="D132" s="9" t="s">
        <v>68</v>
      </c>
      <c r="E132" s="3">
        <v>161</v>
      </c>
      <c r="F132" s="2">
        <v>11.199999999999999</v>
      </c>
    </row>
    <row r="133">
      <c r="C133" s="8">
        <v>3</v>
      </c>
      <c r="D133" s="9" t="s">
        <v>69</v>
      </c>
      <c r="E133" s="3">
        <v>171</v>
      </c>
      <c r="F133" s="2">
        <v>11.9</v>
      </c>
    </row>
    <row r="134">
      <c r="C134" s="8">
        <v>4</v>
      </c>
      <c r="D134" s="9" t="s">
        <v>70</v>
      </c>
      <c r="E134" s="3">
        <v>174</v>
      </c>
      <c r="F134" s="2">
        <v>12.1</v>
      </c>
    </row>
    <row r="135">
      <c r="C135" s="8">
        <v>5</v>
      </c>
      <c r="D135" s="9" t="s">
        <v>82</v>
      </c>
      <c r="E135" s="3">
        <v>521</v>
      </c>
      <c r="F135" s="2">
        <v>36.299999999999997</v>
      </c>
    </row>
    <row r="136">
      <c r="C136" s="8">
        <v>6</v>
      </c>
      <c r="D136" s="9" t="s">
        <v>68</v>
      </c>
      <c r="E136" s="3">
        <v>164</v>
      </c>
      <c r="F136" s="2">
        <v>11.4</v>
      </c>
    </row>
    <row r="137">
      <c r="C137" s="8">
        <v>7</v>
      </c>
      <c r="D137" s="9" t="s">
        <v>69</v>
      </c>
      <c r="E137" s="3">
        <v>180</v>
      </c>
      <c r="F137" s="2">
        <v>12.5</v>
      </c>
    </row>
    <row r="138">
      <c r="C138" s="8">
        <v>8</v>
      </c>
      <c r="D138" s="9" t="s">
        <v>70</v>
      </c>
      <c r="E138" s="3">
        <v>176</v>
      </c>
      <c r="F138" s="2">
        <v>12.199999999999999</v>
      </c>
    </row>
    <row r="139">
      <c r="C139" s="8">
        <v>9</v>
      </c>
      <c r="D139" s="9" t="s">
        <v>71</v>
      </c>
      <c r="E139" s="3">
        <v>1</v>
      </c>
      <c r="F139" s="2">
        <v>0.10000000000000001</v>
      </c>
    </row>
    <row r="140">
      <c r="C140" s="8">
        <v>10</v>
      </c>
      <c r="D140" s="9" t="s">
        <v>72</v>
      </c>
      <c r="E140" s="3">
        <v>0</v>
      </c>
      <c r="F140" s="20" t="s">
        <v>85</v>
      </c>
    </row>
    <row r="141">
      <c r="C141" s="8">
        <v>11</v>
      </c>
      <c r="D141" s="9" t="s">
        <v>83</v>
      </c>
      <c r="E141" s="3">
        <v>399</v>
      </c>
      <c r="F141" s="2">
        <v>27.800000000000001</v>
      </c>
    </row>
    <row r="142">
      <c r="C142" s="8">
        <v>12</v>
      </c>
      <c r="D142" s="9" t="s">
        <v>68</v>
      </c>
      <c r="E142" s="3">
        <v>115</v>
      </c>
      <c r="F142" s="2">
        <v>8</v>
      </c>
    </row>
    <row r="143">
      <c r="C143" s="8">
        <v>13</v>
      </c>
      <c r="D143" s="9" t="s">
        <v>69</v>
      </c>
      <c r="E143" s="3">
        <v>118</v>
      </c>
      <c r="F143" s="2">
        <v>8.1999999999999993</v>
      </c>
    </row>
    <row r="144">
      <c r="C144" s="8">
        <v>14</v>
      </c>
      <c r="D144" s="9" t="s">
        <v>70</v>
      </c>
      <c r="E144" s="3">
        <v>99</v>
      </c>
      <c r="F144" s="2">
        <v>6.9000000000000004</v>
      </c>
    </row>
    <row r="145">
      <c r="C145" s="8">
        <v>15</v>
      </c>
      <c r="D145" s="9" t="s">
        <v>71</v>
      </c>
      <c r="E145" s="3">
        <v>64</v>
      </c>
      <c r="F145" s="2">
        <v>4.5</v>
      </c>
    </row>
    <row r="146">
      <c r="C146" s="8">
        <v>16</v>
      </c>
      <c r="D146" s="9" t="s">
        <v>72</v>
      </c>
      <c r="E146" s="3">
        <v>2</v>
      </c>
      <c r="F146" s="2">
        <v>0.10000000000000001</v>
      </c>
    </row>
    <row r="147">
      <c r="C147" s="8">
        <v>17</v>
      </c>
      <c r="D147" s="9" t="s">
        <v>73</v>
      </c>
      <c r="E147" s="3">
        <v>1</v>
      </c>
      <c r="F147" s="2">
        <v>0.10000000000000001</v>
      </c>
    </row>
    <row r="148">
      <c r="C148" s="8">
        <v>18</v>
      </c>
      <c r="D148" s="9" t="s">
        <v>84</v>
      </c>
      <c r="E148" s="3">
        <v>11</v>
      </c>
      <c r="F148" s="2">
        <v>0.80000000000000004</v>
      </c>
    </row>
    <row r="149">
      <c r="C149" s="8">
        <v>19</v>
      </c>
      <c r="D149" s="9" t="s">
        <v>68</v>
      </c>
      <c r="E149" s="3">
        <v>8</v>
      </c>
      <c r="F149" s="2">
        <v>0.59999999999999998</v>
      </c>
    </row>
    <row r="150">
      <c r="C150" s="8">
        <v>20</v>
      </c>
      <c r="D150" s="9" t="s">
        <v>69</v>
      </c>
      <c r="E150" s="3">
        <v>2</v>
      </c>
      <c r="F150" s="2">
        <v>0.10000000000000001</v>
      </c>
    </row>
    <row r="151">
      <c r="C151" s="8">
        <v>21</v>
      </c>
      <c r="D151" s="9" t="s">
        <v>70</v>
      </c>
      <c r="E151" s="3">
        <v>1</v>
      </c>
      <c r="F151" s="2">
        <v>0.10000000000000001</v>
      </c>
    </row>
    <row r="152">
      <c r="C152" s="8">
        <v>22</v>
      </c>
      <c r="D152" s="9" t="s">
        <v>71</v>
      </c>
      <c r="E152" s="3">
        <v>0</v>
      </c>
      <c r="F152" s="20" t="s">
        <v>85</v>
      </c>
    </row>
    <row r="153">
      <c r="C153" s="8">
        <v>23</v>
      </c>
      <c r="D153" s="9" t="s">
        <v>72</v>
      </c>
      <c r="E153" s="3">
        <v>0</v>
      </c>
      <c r="F153" s="20" t="s">
        <v>85</v>
      </c>
    </row>
    <row r="154">
      <c r="C154" s="7">
        <v>24</v>
      </c>
      <c r="D154" s="12" t="s">
        <v>73</v>
      </c>
      <c r="E154" s="19">
        <v>0</v>
      </c>
      <c r="F154" s="22" t="s">
        <v>85</v>
      </c>
    </row>
    <row r="155">
      <c r="C155" s="10"/>
      <c r="D155" s="13" t="s">
        <v>19</v>
      </c>
      <c r="E155" s="17"/>
      <c r="F155" s="16"/>
    </row>
    <row r="157">
      <c r="B157" s="4" t="str">
        <f ca="1" xml:space="preserve"> HYPERLINK("#'目次'!B15", "[10]")</f>
        <v>[10]</v>
      </c>
      <c r="C157" s="1" t="s">
        <v>87</v>
      </c>
    </row>
    <row r="158">
      <c r="B158" s="1"/>
      <c r="C158" s="1"/>
    </row>
    <row r="159">
      <c r="B159" s="1"/>
      <c r="C159" s="1"/>
    </row>
    <row r="160">
      <c r="E160" s="5" t="s">
        <v>2</v>
      </c>
      <c r="F160" s="15" t="s">
        <v>3</v>
      </c>
    </row>
    <row r="161">
      <c r="C161" s="6"/>
      <c r="D161" s="11" t="s">
        <v>10</v>
      </c>
      <c r="E161" s="14">
        <v>1663</v>
      </c>
      <c r="F161" s="18">
        <v>100</v>
      </c>
    </row>
    <row r="162">
      <c r="C162" s="8">
        <v>1</v>
      </c>
      <c r="D162" s="9" t="s">
        <v>88</v>
      </c>
      <c r="E162" s="3">
        <v>506</v>
      </c>
      <c r="F162" s="2">
        <v>30.399999999999999</v>
      </c>
    </row>
    <row r="163">
      <c r="C163" s="8">
        <v>2</v>
      </c>
      <c r="D163" s="9" t="s">
        <v>89</v>
      </c>
      <c r="E163" s="3">
        <v>521</v>
      </c>
      <c r="F163" s="2">
        <v>31.300000000000001</v>
      </c>
    </row>
    <row r="164">
      <c r="C164" s="8">
        <v>3</v>
      </c>
      <c r="D164" s="9" t="s">
        <v>90</v>
      </c>
      <c r="E164" s="3">
        <v>399</v>
      </c>
      <c r="F164" s="2">
        <v>24</v>
      </c>
    </row>
    <row r="165">
      <c r="C165" s="8">
        <v>4</v>
      </c>
      <c r="D165" s="9" t="s">
        <v>91</v>
      </c>
      <c r="E165" s="3">
        <v>13</v>
      </c>
      <c r="F165" s="2">
        <v>0.80000000000000004</v>
      </c>
    </row>
    <row r="166">
      <c r="C166" s="8">
        <v>5</v>
      </c>
      <c r="D166" s="9" t="s">
        <v>92</v>
      </c>
      <c r="E166" s="3">
        <v>196</v>
      </c>
      <c r="F166" s="2">
        <v>11.800000000000001</v>
      </c>
    </row>
    <row r="167">
      <c r="C167" s="7">
        <v>6</v>
      </c>
      <c r="D167" s="12" t="s">
        <v>93</v>
      </c>
      <c r="E167" s="19">
        <v>28</v>
      </c>
      <c r="F167" s="21">
        <v>1.7</v>
      </c>
    </row>
    <row r="168">
      <c r="C168" s="10"/>
      <c r="D168" s="13" t="s">
        <v>19</v>
      </c>
      <c r="E168" s="17"/>
      <c r="F168" s="16"/>
    </row>
    <row r="170">
      <c r="B170" s="4" t="str">
        <f ca="1" xml:space="preserve"> HYPERLINK("#'目次'!B16", "[11]")</f>
        <v>[11]</v>
      </c>
      <c r="C170" s="1" t="s">
        <v>95</v>
      </c>
    </row>
    <row r="171">
      <c r="B171" s="1"/>
      <c r="C171" s="1"/>
    </row>
    <row r="172">
      <c r="B172" s="1"/>
      <c r="C172" s="1"/>
    </row>
    <row r="173">
      <c r="E173" s="5" t="s">
        <v>2</v>
      </c>
      <c r="F173" s="15" t="s">
        <v>3</v>
      </c>
    </row>
    <row r="174">
      <c r="C174" s="6"/>
      <c r="D174" s="11" t="s">
        <v>10</v>
      </c>
      <c r="E174" s="14">
        <v>1663</v>
      </c>
      <c r="F174" s="18">
        <v>100</v>
      </c>
    </row>
    <row r="175">
      <c r="C175" s="8">
        <v>1</v>
      </c>
      <c r="D175" s="9" t="s">
        <v>76</v>
      </c>
      <c r="E175" s="3">
        <v>840</v>
      </c>
      <c r="F175" s="2">
        <v>50.5</v>
      </c>
    </row>
    <row r="176">
      <c r="C176" s="8">
        <v>2</v>
      </c>
      <c r="D176" s="9" t="s">
        <v>88</v>
      </c>
      <c r="E176" s="3">
        <v>252</v>
      </c>
      <c r="F176" s="2">
        <v>15.199999999999999</v>
      </c>
    </row>
    <row r="177">
      <c r="C177" s="8">
        <v>3</v>
      </c>
      <c r="D177" s="9" t="s">
        <v>89</v>
      </c>
      <c r="E177" s="3">
        <v>265</v>
      </c>
      <c r="F177" s="2">
        <v>15.9</v>
      </c>
    </row>
    <row r="178">
      <c r="C178" s="8">
        <v>4</v>
      </c>
      <c r="D178" s="9" t="s">
        <v>90</v>
      </c>
      <c r="E178" s="3">
        <v>189</v>
      </c>
      <c r="F178" s="2">
        <v>11.4</v>
      </c>
    </row>
    <row r="179">
      <c r="C179" s="8">
        <v>5</v>
      </c>
      <c r="D179" s="9" t="s">
        <v>91</v>
      </c>
      <c r="E179" s="3">
        <v>8</v>
      </c>
      <c r="F179" s="2">
        <v>0.5</v>
      </c>
    </row>
    <row r="180">
      <c r="C180" s="8">
        <v>6</v>
      </c>
      <c r="D180" s="9" t="s">
        <v>92</v>
      </c>
      <c r="E180" s="3">
        <v>113</v>
      </c>
      <c r="F180" s="2">
        <v>6.7999999999999998</v>
      </c>
    </row>
    <row r="181">
      <c r="C181" s="8">
        <v>7</v>
      </c>
      <c r="D181" s="9" t="s">
        <v>93</v>
      </c>
      <c r="E181" s="3">
        <v>13</v>
      </c>
      <c r="F181" s="2">
        <v>0.80000000000000004</v>
      </c>
    </row>
    <row r="182">
      <c r="C182" s="8">
        <v>8</v>
      </c>
      <c r="D182" s="9" t="s">
        <v>77</v>
      </c>
      <c r="E182" s="3">
        <v>823</v>
      </c>
      <c r="F182" s="2">
        <v>49.5</v>
      </c>
    </row>
    <row r="183">
      <c r="C183" s="8">
        <v>9</v>
      </c>
      <c r="D183" s="9" t="s">
        <v>88</v>
      </c>
      <c r="E183" s="3">
        <v>254</v>
      </c>
      <c r="F183" s="2">
        <v>15.300000000000001</v>
      </c>
    </row>
    <row r="184">
      <c r="C184" s="8">
        <v>10</v>
      </c>
      <c r="D184" s="9" t="s">
        <v>89</v>
      </c>
      <c r="E184" s="3">
        <v>256</v>
      </c>
      <c r="F184" s="2">
        <v>15.4</v>
      </c>
    </row>
    <row r="185">
      <c r="C185" s="8">
        <v>11</v>
      </c>
      <c r="D185" s="9" t="s">
        <v>90</v>
      </c>
      <c r="E185" s="3">
        <v>210</v>
      </c>
      <c r="F185" s="2">
        <v>12.6</v>
      </c>
    </row>
    <row r="186">
      <c r="C186" s="8">
        <v>12</v>
      </c>
      <c r="D186" s="9" t="s">
        <v>91</v>
      </c>
      <c r="E186" s="3">
        <v>5</v>
      </c>
      <c r="F186" s="2">
        <v>0.29999999999999999</v>
      </c>
    </row>
    <row r="187">
      <c r="C187" s="8">
        <v>13</v>
      </c>
      <c r="D187" s="9" t="s">
        <v>92</v>
      </c>
      <c r="E187" s="3">
        <v>83</v>
      </c>
      <c r="F187" s="2">
        <v>5</v>
      </c>
    </row>
    <row r="188">
      <c r="C188" s="7">
        <v>14</v>
      </c>
      <c r="D188" s="12" t="s">
        <v>93</v>
      </c>
      <c r="E188" s="19">
        <v>15</v>
      </c>
      <c r="F188" s="21">
        <v>0.90000000000000002</v>
      </c>
    </row>
    <row r="189">
      <c r="C189" s="10"/>
      <c r="D189" s="13" t="s">
        <v>19</v>
      </c>
      <c r="E189" s="17"/>
      <c r="F189" s="16"/>
    </row>
    <row r="191">
      <c r="B191" s="4" t="str">
        <f ca="1" xml:space="preserve"> HYPERLINK("#'目次'!B17", "[12]")</f>
        <v>[12]</v>
      </c>
      <c r="C191" s="1" t="s">
        <v>97</v>
      </c>
    </row>
    <row r="192">
      <c r="B192" s="1"/>
      <c r="C192" s="1"/>
    </row>
    <row r="193">
      <c r="B193" s="1"/>
      <c r="C193" s="1"/>
    </row>
    <row r="194">
      <c r="E194" s="5" t="s">
        <v>2</v>
      </c>
      <c r="F194" s="15" t="s">
        <v>3</v>
      </c>
    </row>
    <row r="195">
      <c r="C195" s="6"/>
      <c r="D195" s="11" t="s">
        <v>10</v>
      </c>
      <c r="E195" s="14">
        <v>1663</v>
      </c>
      <c r="F195" s="18">
        <v>100</v>
      </c>
    </row>
    <row r="196">
      <c r="C196" s="8">
        <v>1</v>
      </c>
      <c r="D196" s="9" t="s">
        <v>98</v>
      </c>
      <c r="E196" s="3">
        <v>337</v>
      </c>
      <c r="F196" s="2">
        <v>20.300000000000001</v>
      </c>
    </row>
    <row r="197">
      <c r="C197" s="8">
        <v>2</v>
      </c>
      <c r="D197" s="9" t="s">
        <v>99</v>
      </c>
      <c r="E197" s="3">
        <v>62</v>
      </c>
      <c r="F197" s="2">
        <v>3.7000000000000002</v>
      </c>
    </row>
    <row r="198">
      <c r="C198" s="8">
        <v>3</v>
      </c>
      <c r="D198" s="9" t="s">
        <v>100</v>
      </c>
      <c r="E198" s="3">
        <v>22</v>
      </c>
      <c r="F198" s="2">
        <v>1.3</v>
      </c>
    </row>
    <row r="199">
      <c r="C199" s="8">
        <v>4</v>
      </c>
      <c r="D199" s="9" t="s">
        <v>101</v>
      </c>
      <c r="E199" s="3">
        <v>32</v>
      </c>
      <c r="F199" s="2">
        <v>1.8999999999999999</v>
      </c>
    </row>
    <row r="200">
      <c r="C200" s="8">
        <v>5</v>
      </c>
      <c r="D200" s="9" t="s">
        <v>102</v>
      </c>
      <c r="E200" s="3">
        <v>188</v>
      </c>
      <c r="F200" s="2">
        <v>11.300000000000001</v>
      </c>
    </row>
    <row r="201">
      <c r="C201" s="8">
        <v>6</v>
      </c>
      <c r="D201" s="9" t="s">
        <v>103</v>
      </c>
      <c r="E201" s="3">
        <v>65</v>
      </c>
      <c r="F201" s="2">
        <v>3.8999999999999999</v>
      </c>
    </row>
    <row r="202">
      <c r="C202" s="8">
        <v>7</v>
      </c>
      <c r="D202" s="9" t="s">
        <v>104</v>
      </c>
      <c r="E202" s="3">
        <v>211</v>
      </c>
      <c r="F202" s="2">
        <v>12.699999999999999</v>
      </c>
    </row>
    <row r="203">
      <c r="C203" s="8">
        <v>8</v>
      </c>
      <c r="D203" s="9" t="s">
        <v>105</v>
      </c>
      <c r="E203" s="3">
        <v>290</v>
      </c>
      <c r="F203" s="2">
        <v>17.399999999999999</v>
      </c>
    </row>
    <row r="204">
      <c r="C204" s="8">
        <v>9</v>
      </c>
      <c r="D204" s="9" t="s">
        <v>106</v>
      </c>
      <c r="E204" s="3">
        <v>55</v>
      </c>
      <c r="F204" s="2">
        <v>3.2999999999999998</v>
      </c>
    </row>
    <row r="205">
      <c r="C205" s="8">
        <v>10</v>
      </c>
      <c r="D205" s="9" t="s">
        <v>107</v>
      </c>
      <c r="E205" s="3">
        <v>303</v>
      </c>
      <c r="F205" s="2">
        <v>18.199999999999999</v>
      </c>
    </row>
    <row r="206">
      <c r="C206" s="8">
        <v>11</v>
      </c>
      <c r="D206" s="9" t="s">
        <v>108</v>
      </c>
      <c r="E206" s="3">
        <v>30</v>
      </c>
      <c r="F206" s="2">
        <v>1.8</v>
      </c>
    </row>
    <row r="207">
      <c r="C207" s="8">
        <v>12</v>
      </c>
      <c r="D207" s="9" t="s">
        <v>109</v>
      </c>
      <c r="E207" s="3">
        <v>36</v>
      </c>
      <c r="F207" s="2">
        <v>2.2000000000000002</v>
      </c>
    </row>
    <row r="208">
      <c r="C208" s="8">
        <v>13</v>
      </c>
      <c r="D208" s="9" t="s">
        <v>110</v>
      </c>
      <c r="E208" s="3">
        <v>340</v>
      </c>
      <c r="F208" s="2">
        <v>20.399999999999999</v>
      </c>
    </row>
    <row r="209">
      <c r="C209" s="8">
        <v>14</v>
      </c>
      <c r="D209" s="9" t="s">
        <v>111</v>
      </c>
      <c r="E209" s="3">
        <v>9</v>
      </c>
      <c r="F209" s="2">
        <v>0.5</v>
      </c>
    </row>
    <row r="210">
      <c r="C210" s="8">
        <v>15</v>
      </c>
      <c r="D210" s="9" t="s">
        <v>112</v>
      </c>
      <c r="E210" s="3">
        <v>8</v>
      </c>
      <c r="F210" s="2">
        <v>0.5</v>
      </c>
    </row>
    <row r="211">
      <c r="C211" s="8">
        <v>16</v>
      </c>
      <c r="D211" s="9" t="s">
        <v>113</v>
      </c>
      <c r="E211" s="3">
        <v>134</v>
      </c>
      <c r="F211" s="2">
        <v>8.0999999999999996</v>
      </c>
    </row>
    <row r="212">
      <c r="C212" s="8">
        <v>17</v>
      </c>
      <c r="D212" s="9" t="s">
        <v>114</v>
      </c>
      <c r="E212" s="3">
        <v>240</v>
      </c>
      <c r="F212" s="2">
        <v>14.4</v>
      </c>
    </row>
    <row r="213">
      <c r="C213" s="8">
        <v>18</v>
      </c>
      <c r="D213" s="9" t="s">
        <v>115</v>
      </c>
      <c r="E213" s="3">
        <v>0</v>
      </c>
      <c r="F213" s="20" t="s">
        <v>85</v>
      </c>
    </row>
    <row r="214">
      <c r="C214" s="8">
        <v>19</v>
      </c>
      <c r="D214" s="9" t="s">
        <v>116</v>
      </c>
      <c r="E214" s="3">
        <v>93</v>
      </c>
      <c r="F214" s="2">
        <v>5.5999999999999996</v>
      </c>
    </row>
    <row r="215">
      <c r="C215" s="8">
        <v>20</v>
      </c>
      <c r="D215" s="9" t="s">
        <v>117</v>
      </c>
      <c r="E215" s="3">
        <v>115</v>
      </c>
      <c r="F215" s="2">
        <v>6.9000000000000004</v>
      </c>
    </row>
    <row r="216">
      <c r="C216" s="8">
        <v>21</v>
      </c>
      <c r="D216" s="9" t="s">
        <v>118</v>
      </c>
      <c r="E216" s="3">
        <v>176</v>
      </c>
      <c r="F216" s="2">
        <v>10.6</v>
      </c>
    </row>
    <row r="217">
      <c r="C217" s="8">
        <v>22</v>
      </c>
      <c r="D217" s="9" t="s">
        <v>119</v>
      </c>
      <c r="E217" s="3">
        <v>35</v>
      </c>
      <c r="F217" s="2">
        <v>2.1000000000000001</v>
      </c>
    </row>
    <row r="218">
      <c r="C218" s="8">
        <v>23</v>
      </c>
      <c r="D218" s="9" t="s">
        <v>120</v>
      </c>
      <c r="E218" s="3">
        <v>14</v>
      </c>
      <c r="F218" s="2">
        <v>0.80000000000000004</v>
      </c>
    </row>
    <row r="219">
      <c r="C219" s="8">
        <v>24</v>
      </c>
      <c r="D219" s="9" t="s">
        <v>121</v>
      </c>
      <c r="E219" s="3">
        <v>16</v>
      </c>
      <c r="F219" s="2">
        <v>1</v>
      </c>
    </row>
    <row r="220">
      <c r="C220" s="8">
        <v>25</v>
      </c>
      <c r="D220" s="9" t="s">
        <v>122</v>
      </c>
      <c r="E220" s="3">
        <v>240</v>
      </c>
      <c r="F220" s="2">
        <v>14.4</v>
      </c>
    </row>
    <row r="221">
      <c r="C221" s="8">
        <v>26</v>
      </c>
      <c r="D221" s="9" t="s">
        <v>123</v>
      </c>
      <c r="E221" s="3">
        <v>17</v>
      </c>
      <c r="F221" s="2">
        <v>1</v>
      </c>
    </row>
    <row r="222">
      <c r="C222" s="8">
        <v>27</v>
      </c>
      <c r="D222" s="9" t="s">
        <v>124</v>
      </c>
      <c r="E222" s="3">
        <v>157</v>
      </c>
      <c r="F222" s="2">
        <v>9.4000000000000004</v>
      </c>
    </row>
    <row r="223">
      <c r="C223" s="8">
        <v>28</v>
      </c>
      <c r="D223" s="9" t="s">
        <v>125</v>
      </c>
      <c r="E223" s="3">
        <v>18</v>
      </c>
      <c r="F223" s="2">
        <v>1.1000000000000001</v>
      </c>
    </row>
    <row r="224">
      <c r="C224" s="8">
        <v>29</v>
      </c>
      <c r="D224" s="9" t="s">
        <v>126</v>
      </c>
      <c r="E224" s="3">
        <v>7</v>
      </c>
      <c r="F224" s="2">
        <v>0.40000000000000002</v>
      </c>
    </row>
    <row r="225">
      <c r="C225" s="8">
        <v>30</v>
      </c>
      <c r="D225" s="9" t="s">
        <v>127</v>
      </c>
      <c r="E225" s="3">
        <v>46</v>
      </c>
      <c r="F225" s="2">
        <v>2.7999999999999998</v>
      </c>
    </row>
    <row r="226">
      <c r="C226" s="8">
        <v>31</v>
      </c>
      <c r="D226" s="9" t="s">
        <v>128</v>
      </c>
      <c r="E226" s="3">
        <v>9</v>
      </c>
      <c r="F226" s="2">
        <v>0.5</v>
      </c>
    </row>
    <row r="227">
      <c r="C227" s="8">
        <v>32</v>
      </c>
      <c r="D227" s="9" t="s">
        <v>129</v>
      </c>
      <c r="E227" s="3">
        <v>0</v>
      </c>
      <c r="F227" s="20" t="s">
        <v>85</v>
      </c>
    </row>
    <row r="228">
      <c r="C228" s="8">
        <v>33</v>
      </c>
      <c r="D228" s="9" t="s">
        <v>130</v>
      </c>
      <c r="E228" s="3">
        <v>16</v>
      </c>
      <c r="F228" s="2">
        <v>1</v>
      </c>
    </row>
    <row r="229">
      <c r="C229" s="8">
        <v>34</v>
      </c>
      <c r="D229" s="9" t="s">
        <v>131</v>
      </c>
      <c r="E229" s="3">
        <v>76</v>
      </c>
      <c r="F229" s="2">
        <v>4.5999999999999996</v>
      </c>
    </row>
    <row r="230">
      <c r="C230" s="8">
        <v>35</v>
      </c>
      <c r="D230" s="9" t="s">
        <v>132</v>
      </c>
      <c r="E230" s="3">
        <v>328</v>
      </c>
      <c r="F230" s="2">
        <v>19.699999999999999</v>
      </c>
    </row>
    <row r="231">
      <c r="C231" s="8">
        <v>36</v>
      </c>
      <c r="D231" s="9" t="s">
        <v>133</v>
      </c>
      <c r="E231" s="3">
        <v>342</v>
      </c>
      <c r="F231" s="2">
        <v>20.600000000000001</v>
      </c>
    </row>
    <row r="232">
      <c r="C232" s="8">
        <v>37</v>
      </c>
      <c r="D232" s="9" t="s">
        <v>134</v>
      </c>
      <c r="E232" s="3">
        <v>419</v>
      </c>
      <c r="F232" s="2">
        <v>25.199999999999999</v>
      </c>
    </row>
    <row r="233">
      <c r="C233" s="8">
        <v>38</v>
      </c>
      <c r="D233" s="9" t="s">
        <v>135</v>
      </c>
      <c r="E233" s="3">
        <v>110</v>
      </c>
      <c r="F233" s="2">
        <v>6.5999999999999996</v>
      </c>
    </row>
    <row r="234">
      <c r="C234" s="8">
        <v>39</v>
      </c>
      <c r="D234" s="9" t="s">
        <v>136</v>
      </c>
      <c r="E234" s="3">
        <v>121</v>
      </c>
      <c r="F234" s="2">
        <v>7.2999999999999998</v>
      </c>
    </row>
    <row r="235">
      <c r="C235" s="8">
        <v>40</v>
      </c>
      <c r="D235" s="9" t="s">
        <v>137</v>
      </c>
      <c r="E235" s="3">
        <v>117</v>
      </c>
      <c r="F235" s="2">
        <v>7</v>
      </c>
    </row>
    <row r="236">
      <c r="C236" s="8">
        <v>41</v>
      </c>
      <c r="D236" s="9" t="s">
        <v>138</v>
      </c>
      <c r="E236" s="3">
        <v>22</v>
      </c>
      <c r="F236" s="2">
        <v>1.3</v>
      </c>
    </row>
    <row r="237">
      <c r="C237" s="8">
        <v>42</v>
      </c>
      <c r="D237" s="9" t="s">
        <v>139</v>
      </c>
      <c r="E237" s="3">
        <v>19</v>
      </c>
      <c r="F237" s="2">
        <v>1.1000000000000001</v>
      </c>
    </row>
    <row r="238">
      <c r="C238" s="8">
        <v>43</v>
      </c>
      <c r="D238" s="9" t="s">
        <v>140</v>
      </c>
      <c r="E238" s="3">
        <v>36</v>
      </c>
      <c r="F238" s="2">
        <v>2.2000000000000002</v>
      </c>
    </row>
    <row r="239">
      <c r="C239" s="8">
        <v>44</v>
      </c>
      <c r="D239" s="9" t="s">
        <v>141</v>
      </c>
      <c r="E239" s="3">
        <v>34</v>
      </c>
      <c r="F239" s="2">
        <v>2</v>
      </c>
    </row>
    <row r="240">
      <c r="C240" s="8">
        <v>45</v>
      </c>
      <c r="D240" s="9" t="s">
        <v>142</v>
      </c>
      <c r="E240" s="3">
        <v>4</v>
      </c>
      <c r="F240" s="2">
        <v>0.20000000000000001</v>
      </c>
    </row>
    <row r="241">
      <c r="C241" s="8">
        <v>46</v>
      </c>
      <c r="D241" s="9" t="s">
        <v>143</v>
      </c>
      <c r="E241" s="3">
        <v>50</v>
      </c>
      <c r="F241" s="2">
        <v>3</v>
      </c>
    </row>
    <row r="242">
      <c r="C242" s="8">
        <v>47</v>
      </c>
      <c r="D242" s="9" t="s">
        <v>144</v>
      </c>
      <c r="E242" s="3">
        <v>7</v>
      </c>
      <c r="F242" s="2">
        <v>0.40000000000000002</v>
      </c>
    </row>
    <row r="243">
      <c r="C243" s="8">
        <v>48</v>
      </c>
      <c r="D243" s="9" t="s">
        <v>145</v>
      </c>
      <c r="E243" s="3">
        <v>6</v>
      </c>
      <c r="F243" s="2">
        <v>0.40000000000000002</v>
      </c>
    </row>
    <row r="244">
      <c r="C244" s="8">
        <v>49</v>
      </c>
      <c r="D244" s="9" t="s">
        <v>146</v>
      </c>
      <c r="E244" s="3">
        <v>10</v>
      </c>
      <c r="F244" s="2">
        <v>0.59999999999999998</v>
      </c>
    </row>
    <row r="245">
      <c r="C245" s="8">
        <v>50</v>
      </c>
      <c r="D245" s="9" t="s">
        <v>147</v>
      </c>
      <c r="E245" s="3">
        <v>1</v>
      </c>
      <c r="F245" s="2">
        <v>0.10000000000000001</v>
      </c>
    </row>
    <row r="246">
      <c r="C246" s="8">
        <v>51</v>
      </c>
      <c r="D246" s="9" t="s">
        <v>148</v>
      </c>
      <c r="E246" s="3">
        <v>9</v>
      </c>
      <c r="F246" s="2">
        <v>0.5</v>
      </c>
    </row>
    <row r="247">
      <c r="C247" s="8">
        <v>52</v>
      </c>
      <c r="D247" s="9" t="s">
        <v>149</v>
      </c>
      <c r="E247" s="3">
        <v>2</v>
      </c>
      <c r="F247" s="2">
        <v>0.10000000000000001</v>
      </c>
    </row>
    <row r="248">
      <c r="C248" s="8">
        <v>53</v>
      </c>
      <c r="D248" s="9" t="s">
        <v>150</v>
      </c>
      <c r="E248" s="3">
        <v>54</v>
      </c>
      <c r="F248" s="2">
        <v>3.2000000000000002</v>
      </c>
    </row>
    <row r="249">
      <c r="C249" s="8">
        <v>54</v>
      </c>
      <c r="D249" s="9" t="s">
        <v>151</v>
      </c>
      <c r="E249" s="3">
        <v>105</v>
      </c>
      <c r="F249" s="2">
        <v>6.2999999999999998</v>
      </c>
    </row>
    <row r="250">
      <c r="C250" s="8">
        <v>55</v>
      </c>
      <c r="D250" s="9" t="s">
        <v>152</v>
      </c>
      <c r="E250" s="3">
        <v>33</v>
      </c>
      <c r="F250" s="2">
        <v>2</v>
      </c>
    </row>
    <row r="251">
      <c r="C251" s="8">
        <v>56</v>
      </c>
      <c r="D251" s="9" t="s">
        <v>153</v>
      </c>
      <c r="E251" s="3">
        <v>60</v>
      </c>
      <c r="F251" s="2">
        <v>3.6000000000000001</v>
      </c>
    </row>
    <row r="252">
      <c r="C252" s="8">
        <v>57</v>
      </c>
      <c r="D252" s="9" t="s">
        <v>154</v>
      </c>
      <c r="E252" s="3">
        <v>11</v>
      </c>
      <c r="F252" s="2">
        <v>0.69999999999999996</v>
      </c>
    </row>
    <row r="253">
      <c r="C253" s="8">
        <v>58</v>
      </c>
      <c r="D253" s="9" t="s">
        <v>155</v>
      </c>
      <c r="E253" s="3">
        <v>5</v>
      </c>
      <c r="F253" s="2">
        <v>0.29999999999999999</v>
      </c>
    </row>
    <row r="254">
      <c r="C254" s="8">
        <v>59</v>
      </c>
      <c r="D254" s="9" t="s">
        <v>156</v>
      </c>
      <c r="E254" s="3">
        <v>66</v>
      </c>
      <c r="F254" s="2">
        <v>4</v>
      </c>
    </row>
    <row r="255">
      <c r="C255" s="8">
        <v>60</v>
      </c>
      <c r="D255" s="9" t="s">
        <v>157</v>
      </c>
      <c r="E255" s="3">
        <v>72</v>
      </c>
      <c r="F255" s="2">
        <v>4.2999999999999998</v>
      </c>
    </row>
    <row r="256">
      <c r="C256" s="8">
        <v>61</v>
      </c>
      <c r="D256" s="9" t="s">
        <v>158</v>
      </c>
      <c r="E256" s="3">
        <v>22</v>
      </c>
      <c r="F256" s="2">
        <v>1.3</v>
      </c>
    </row>
    <row r="257">
      <c r="C257" s="8">
        <v>62</v>
      </c>
      <c r="D257" s="9" t="s">
        <v>159</v>
      </c>
      <c r="E257" s="3">
        <v>17</v>
      </c>
      <c r="F257" s="2">
        <v>1</v>
      </c>
    </row>
    <row r="258">
      <c r="C258" s="8">
        <v>63</v>
      </c>
      <c r="D258" s="9" t="s">
        <v>160</v>
      </c>
      <c r="E258" s="3">
        <v>21</v>
      </c>
      <c r="F258" s="2">
        <v>1.3</v>
      </c>
    </row>
    <row r="259">
      <c r="C259" s="8">
        <v>64</v>
      </c>
      <c r="D259" s="9" t="s">
        <v>161</v>
      </c>
      <c r="E259" s="3">
        <v>11</v>
      </c>
      <c r="F259" s="2">
        <v>0.69999999999999996</v>
      </c>
    </row>
    <row r="260">
      <c r="C260" s="8">
        <v>65</v>
      </c>
      <c r="D260" s="9" t="s">
        <v>162</v>
      </c>
      <c r="E260" s="3">
        <v>22</v>
      </c>
      <c r="F260" s="2">
        <v>1.3</v>
      </c>
    </row>
    <row r="261">
      <c r="C261" s="8">
        <v>66</v>
      </c>
      <c r="D261" s="9" t="s">
        <v>163</v>
      </c>
      <c r="E261" s="3">
        <v>69</v>
      </c>
      <c r="F261" s="2">
        <v>4.0999999999999996</v>
      </c>
    </row>
    <row r="262">
      <c r="C262" s="8">
        <v>67</v>
      </c>
      <c r="D262" s="9" t="s">
        <v>164</v>
      </c>
      <c r="E262" s="3">
        <v>34</v>
      </c>
      <c r="F262" s="2">
        <v>2</v>
      </c>
    </row>
    <row r="263">
      <c r="C263" s="8">
        <v>68</v>
      </c>
      <c r="D263" s="9" t="s">
        <v>165</v>
      </c>
      <c r="E263" s="3">
        <v>144</v>
      </c>
      <c r="F263" s="2">
        <v>8.6999999999999993</v>
      </c>
    </row>
    <row r="264">
      <c r="C264" s="8">
        <v>69</v>
      </c>
      <c r="D264" s="9" t="s">
        <v>166</v>
      </c>
      <c r="E264" s="3">
        <v>266</v>
      </c>
      <c r="F264" s="2">
        <v>16</v>
      </c>
    </row>
    <row r="265">
      <c r="C265" s="8">
        <v>70</v>
      </c>
      <c r="D265" s="9" t="s">
        <v>167</v>
      </c>
      <c r="E265" s="3">
        <v>110</v>
      </c>
      <c r="F265" s="2">
        <v>6.5999999999999996</v>
      </c>
    </row>
    <row r="266">
      <c r="C266" s="8">
        <v>71</v>
      </c>
      <c r="D266" s="9" t="s">
        <v>168</v>
      </c>
      <c r="E266" s="3">
        <v>46</v>
      </c>
      <c r="F266" s="2">
        <v>2.7999999999999998</v>
      </c>
    </row>
    <row r="267">
      <c r="C267" s="8">
        <v>72</v>
      </c>
      <c r="D267" s="9" t="s">
        <v>169</v>
      </c>
      <c r="E267" s="3">
        <v>40</v>
      </c>
      <c r="F267" s="2">
        <v>2.3999999999999999</v>
      </c>
    </row>
    <row r="268">
      <c r="C268" s="8">
        <v>73</v>
      </c>
      <c r="D268" s="9" t="s">
        <v>170</v>
      </c>
      <c r="E268" s="3">
        <v>5</v>
      </c>
      <c r="F268" s="2">
        <v>0.29999999999999999</v>
      </c>
    </row>
    <row r="269">
      <c r="C269" s="8">
        <v>74</v>
      </c>
      <c r="D269" s="9" t="s">
        <v>171</v>
      </c>
      <c r="E269" s="3">
        <v>121</v>
      </c>
      <c r="F269" s="2">
        <v>7.2999999999999998</v>
      </c>
    </row>
    <row r="270">
      <c r="C270" s="8">
        <v>75</v>
      </c>
      <c r="D270" s="9" t="s">
        <v>172</v>
      </c>
      <c r="E270" s="3">
        <v>23</v>
      </c>
      <c r="F270" s="2">
        <v>1.3999999999999999</v>
      </c>
    </row>
    <row r="271">
      <c r="C271" s="8">
        <v>76</v>
      </c>
      <c r="D271" s="9" t="s">
        <v>173</v>
      </c>
      <c r="E271" s="3">
        <v>108</v>
      </c>
      <c r="F271" s="2">
        <v>6.5</v>
      </c>
    </row>
    <row r="272">
      <c r="C272" s="8">
        <v>77</v>
      </c>
      <c r="D272" s="9" t="s">
        <v>174</v>
      </c>
      <c r="E272" s="3">
        <v>33</v>
      </c>
      <c r="F272" s="2">
        <v>2</v>
      </c>
    </row>
    <row r="273">
      <c r="C273" s="8">
        <v>78</v>
      </c>
      <c r="D273" s="9" t="s">
        <v>175</v>
      </c>
      <c r="E273" s="3">
        <v>191</v>
      </c>
      <c r="F273" s="2">
        <v>11.5</v>
      </c>
    </row>
    <row r="274">
      <c r="C274" s="8">
        <v>79</v>
      </c>
      <c r="D274" s="9" t="s">
        <v>176</v>
      </c>
      <c r="E274" s="3">
        <v>2</v>
      </c>
      <c r="F274" s="2">
        <v>0.10000000000000001</v>
      </c>
    </row>
    <row r="275">
      <c r="C275" s="8">
        <v>80</v>
      </c>
      <c r="D275" s="9" t="s">
        <v>177</v>
      </c>
      <c r="E275" s="3">
        <v>2</v>
      </c>
      <c r="F275" s="2">
        <v>0.10000000000000001</v>
      </c>
    </row>
    <row r="276">
      <c r="C276" s="8">
        <v>81</v>
      </c>
      <c r="D276" s="9" t="s">
        <v>178</v>
      </c>
      <c r="E276" s="3">
        <v>1</v>
      </c>
      <c r="F276" s="2">
        <v>0.10000000000000001</v>
      </c>
    </row>
    <row r="277">
      <c r="C277" s="8">
        <v>82</v>
      </c>
      <c r="D277" s="9" t="s">
        <v>179</v>
      </c>
      <c r="E277" s="3">
        <v>1</v>
      </c>
      <c r="F277" s="2">
        <v>0.10000000000000001</v>
      </c>
    </row>
    <row r="278">
      <c r="C278" s="8">
        <v>83</v>
      </c>
      <c r="D278" s="9" t="s">
        <v>180</v>
      </c>
      <c r="E278" s="3">
        <v>1</v>
      </c>
      <c r="F278" s="2">
        <v>0.10000000000000001</v>
      </c>
    </row>
    <row r="279">
      <c r="C279" s="8">
        <v>84</v>
      </c>
      <c r="D279" s="9" t="s">
        <v>181</v>
      </c>
      <c r="E279" s="3">
        <v>1</v>
      </c>
      <c r="F279" s="2">
        <v>0.10000000000000001</v>
      </c>
    </row>
    <row r="280">
      <c r="C280" s="8">
        <v>85</v>
      </c>
      <c r="D280" s="9" t="s">
        <v>182</v>
      </c>
      <c r="E280" s="3">
        <v>1</v>
      </c>
      <c r="F280" s="2">
        <v>0.10000000000000001</v>
      </c>
    </row>
    <row r="281">
      <c r="C281" s="8">
        <v>86</v>
      </c>
      <c r="D281" s="9" t="s">
        <v>183</v>
      </c>
      <c r="E281" s="3">
        <v>1</v>
      </c>
      <c r="F281" s="2">
        <v>0.10000000000000001</v>
      </c>
    </row>
    <row r="282">
      <c r="C282" s="8">
        <v>87</v>
      </c>
      <c r="D282" s="9" t="s">
        <v>184</v>
      </c>
      <c r="E282" s="3">
        <v>3</v>
      </c>
      <c r="F282" s="2">
        <v>0.20000000000000001</v>
      </c>
    </row>
    <row r="283">
      <c r="C283" s="8">
        <v>88</v>
      </c>
      <c r="D283" s="9" t="s">
        <v>185</v>
      </c>
      <c r="E283" s="3">
        <v>3</v>
      </c>
      <c r="F283" s="2">
        <v>0.20000000000000001</v>
      </c>
    </row>
    <row r="284">
      <c r="C284" s="8">
        <v>89</v>
      </c>
      <c r="D284" s="9" t="s">
        <v>186</v>
      </c>
      <c r="E284" s="3">
        <v>3</v>
      </c>
      <c r="F284" s="2">
        <v>0.20000000000000001</v>
      </c>
    </row>
    <row r="285">
      <c r="C285" s="8">
        <v>90</v>
      </c>
      <c r="D285" s="9" t="s">
        <v>187</v>
      </c>
      <c r="E285" s="3">
        <v>1</v>
      </c>
      <c r="F285" s="2">
        <v>0.10000000000000001</v>
      </c>
    </row>
    <row r="286">
      <c r="C286" s="8">
        <v>91</v>
      </c>
      <c r="D286" s="9" t="s">
        <v>188</v>
      </c>
      <c r="E286" s="3">
        <v>1</v>
      </c>
      <c r="F286" s="2">
        <v>0.10000000000000001</v>
      </c>
    </row>
    <row r="287">
      <c r="C287" s="8">
        <v>92</v>
      </c>
      <c r="D287" s="9" t="s">
        <v>189</v>
      </c>
      <c r="E287" s="3">
        <v>1</v>
      </c>
      <c r="F287" s="2">
        <v>0.10000000000000001</v>
      </c>
    </row>
    <row r="288">
      <c r="C288" s="8">
        <v>93</v>
      </c>
      <c r="D288" s="9" t="s">
        <v>190</v>
      </c>
      <c r="E288" s="3">
        <v>5</v>
      </c>
      <c r="F288" s="2">
        <v>0.29999999999999999</v>
      </c>
    </row>
    <row r="289">
      <c r="C289" s="8">
        <v>94</v>
      </c>
      <c r="D289" s="9" t="s">
        <v>191</v>
      </c>
      <c r="E289" s="3">
        <v>1</v>
      </c>
      <c r="F289" s="2">
        <v>0.10000000000000001</v>
      </c>
    </row>
    <row r="290">
      <c r="C290" s="8">
        <v>95</v>
      </c>
      <c r="D290" s="9" t="s">
        <v>192</v>
      </c>
      <c r="E290" s="3">
        <v>1</v>
      </c>
      <c r="F290" s="2">
        <v>0.10000000000000001</v>
      </c>
    </row>
    <row r="291">
      <c r="C291" s="8">
        <v>96</v>
      </c>
      <c r="D291" s="9" t="s">
        <v>193</v>
      </c>
      <c r="E291" s="3">
        <v>3</v>
      </c>
      <c r="F291" s="2">
        <v>0.20000000000000001</v>
      </c>
    </row>
    <row r="292">
      <c r="C292" s="8">
        <v>97</v>
      </c>
      <c r="D292" s="9" t="s">
        <v>194</v>
      </c>
      <c r="E292" s="3">
        <v>1</v>
      </c>
      <c r="F292" s="2">
        <v>0.10000000000000001</v>
      </c>
    </row>
    <row r="293">
      <c r="C293" s="8">
        <v>98</v>
      </c>
      <c r="D293" s="9" t="s">
        <v>195</v>
      </c>
      <c r="E293" s="3">
        <v>1</v>
      </c>
      <c r="F293" s="2">
        <v>0.10000000000000001</v>
      </c>
    </row>
    <row r="294">
      <c r="C294" s="8">
        <v>99</v>
      </c>
      <c r="D294" s="9" t="s">
        <v>196</v>
      </c>
      <c r="E294" s="3">
        <v>1</v>
      </c>
      <c r="F294" s="2">
        <v>0.10000000000000001</v>
      </c>
    </row>
    <row r="295">
      <c r="C295" s="8">
        <v>100</v>
      </c>
      <c r="D295" s="9" t="s">
        <v>197</v>
      </c>
      <c r="E295" s="3">
        <v>2</v>
      </c>
      <c r="F295" s="2">
        <v>0.10000000000000001</v>
      </c>
    </row>
    <row r="296">
      <c r="C296" s="8">
        <v>101</v>
      </c>
      <c r="D296" s="9" t="s">
        <v>198</v>
      </c>
      <c r="E296" s="3">
        <v>1</v>
      </c>
      <c r="F296" s="2">
        <v>0.10000000000000001</v>
      </c>
    </row>
    <row r="297">
      <c r="C297" s="8">
        <v>102</v>
      </c>
      <c r="D297" s="9" t="s">
        <v>199</v>
      </c>
      <c r="E297" s="3">
        <v>2</v>
      </c>
      <c r="F297" s="2">
        <v>0.10000000000000001</v>
      </c>
    </row>
    <row r="298">
      <c r="C298" s="8">
        <v>103</v>
      </c>
      <c r="D298" s="9" t="s">
        <v>200</v>
      </c>
      <c r="E298" s="3">
        <v>10</v>
      </c>
      <c r="F298" s="2">
        <v>0.59999999999999998</v>
      </c>
    </row>
    <row r="299">
      <c r="C299" s="8">
        <v>104</v>
      </c>
      <c r="D299" s="9" t="s">
        <v>201</v>
      </c>
      <c r="E299" s="3">
        <v>2</v>
      </c>
      <c r="F299" s="2">
        <v>0.10000000000000001</v>
      </c>
    </row>
    <row r="300">
      <c r="C300" s="8">
        <v>105</v>
      </c>
      <c r="D300" s="9" t="s">
        <v>202</v>
      </c>
      <c r="E300" s="3">
        <v>1</v>
      </c>
      <c r="F300" s="2">
        <v>0.10000000000000001</v>
      </c>
    </row>
    <row r="301">
      <c r="C301" s="8">
        <v>106</v>
      </c>
      <c r="D301" s="9" t="s">
        <v>203</v>
      </c>
      <c r="E301" s="3">
        <v>1</v>
      </c>
      <c r="F301" s="2">
        <v>0.10000000000000001</v>
      </c>
    </row>
    <row r="302">
      <c r="C302" s="8">
        <v>107</v>
      </c>
      <c r="D302" s="9" t="s">
        <v>204</v>
      </c>
      <c r="E302" s="3">
        <v>1</v>
      </c>
      <c r="F302" s="2">
        <v>0.10000000000000001</v>
      </c>
    </row>
    <row r="303">
      <c r="C303" s="8">
        <v>108</v>
      </c>
      <c r="D303" s="9" t="s">
        <v>205</v>
      </c>
      <c r="E303" s="3">
        <v>1</v>
      </c>
      <c r="F303" s="2">
        <v>0.10000000000000001</v>
      </c>
    </row>
    <row r="304">
      <c r="C304" s="8">
        <v>109</v>
      </c>
      <c r="D304" s="9" t="s">
        <v>206</v>
      </c>
      <c r="E304" s="3">
        <v>2</v>
      </c>
      <c r="F304" s="2">
        <v>0.10000000000000001</v>
      </c>
    </row>
    <row r="305">
      <c r="C305" s="8">
        <v>110</v>
      </c>
      <c r="D305" s="9" t="s">
        <v>207</v>
      </c>
      <c r="E305" s="3">
        <v>1</v>
      </c>
      <c r="F305" s="2">
        <v>0.10000000000000001</v>
      </c>
    </row>
    <row r="306">
      <c r="C306" s="8">
        <v>111</v>
      </c>
      <c r="D306" s="9" t="s">
        <v>208</v>
      </c>
      <c r="E306" s="3">
        <v>3</v>
      </c>
      <c r="F306" s="2">
        <v>0.20000000000000001</v>
      </c>
    </row>
    <row r="307">
      <c r="C307" s="8">
        <v>112</v>
      </c>
      <c r="D307" s="9" t="s">
        <v>209</v>
      </c>
      <c r="E307" s="3">
        <v>2</v>
      </c>
      <c r="F307" s="2">
        <v>0.10000000000000001</v>
      </c>
    </row>
    <row r="308">
      <c r="C308" s="8">
        <v>113</v>
      </c>
      <c r="D308" s="9" t="s">
        <v>210</v>
      </c>
      <c r="E308" s="3">
        <v>2</v>
      </c>
      <c r="F308" s="2">
        <v>0.10000000000000001</v>
      </c>
    </row>
    <row r="309">
      <c r="C309" s="8">
        <v>114</v>
      </c>
      <c r="D309" s="9" t="s">
        <v>211</v>
      </c>
      <c r="E309" s="3">
        <v>1</v>
      </c>
      <c r="F309" s="2">
        <v>0.10000000000000001</v>
      </c>
    </row>
    <row r="310">
      <c r="C310" s="8">
        <v>115</v>
      </c>
      <c r="D310" s="9" t="s">
        <v>212</v>
      </c>
      <c r="E310" s="3">
        <v>1</v>
      </c>
      <c r="F310" s="2">
        <v>0.10000000000000001</v>
      </c>
    </row>
    <row r="311">
      <c r="C311" s="8">
        <v>116</v>
      </c>
      <c r="D311" s="9" t="s">
        <v>213</v>
      </c>
      <c r="E311" s="3">
        <v>2</v>
      </c>
      <c r="F311" s="2">
        <v>0.10000000000000001</v>
      </c>
    </row>
    <row r="312">
      <c r="C312" s="8">
        <v>117</v>
      </c>
      <c r="D312" s="9" t="s">
        <v>214</v>
      </c>
      <c r="E312" s="3">
        <v>1</v>
      </c>
      <c r="F312" s="2">
        <v>0.10000000000000001</v>
      </c>
    </row>
    <row r="313">
      <c r="C313" s="8">
        <v>118</v>
      </c>
      <c r="D313" s="9" t="s">
        <v>215</v>
      </c>
      <c r="E313" s="3">
        <v>1</v>
      </c>
      <c r="F313" s="2">
        <v>0.10000000000000001</v>
      </c>
    </row>
    <row r="314">
      <c r="C314" s="8">
        <v>119</v>
      </c>
      <c r="D314" s="9" t="s">
        <v>216</v>
      </c>
      <c r="E314" s="3">
        <v>5</v>
      </c>
      <c r="F314" s="2">
        <v>0.29999999999999999</v>
      </c>
    </row>
    <row r="315">
      <c r="C315" s="8">
        <v>120</v>
      </c>
      <c r="D315" s="9" t="s">
        <v>217</v>
      </c>
      <c r="E315" s="3">
        <v>1</v>
      </c>
      <c r="F315" s="2">
        <v>0.10000000000000001</v>
      </c>
    </row>
    <row r="316">
      <c r="C316" s="8">
        <v>121</v>
      </c>
      <c r="D316" s="9" t="s">
        <v>218</v>
      </c>
      <c r="E316" s="3">
        <v>3</v>
      </c>
      <c r="F316" s="2">
        <v>0.20000000000000001</v>
      </c>
    </row>
    <row r="317">
      <c r="C317" s="8">
        <v>122</v>
      </c>
      <c r="D317" s="9" t="s">
        <v>219</v>
      </c>
      <c r="E317" s="3">
        <v>3</v>
      </c>
      <c r="F317" s="2">
        <v>0.20000000000000001</v>
      </c>
    </row>
    <row r="318">
      <c r="C318" s="8">
        <v>123</v>
      </c>
      <c r="D318" s="9" t="s">
        <v>220</v>
      </c>
      <c r="E318" s="3">
        <v>1</v>
      </c>
      <c r="F318" s="2">
        <v>0.10000000000000001</v>
      </c>
    </row>
    <row r="319">
      <c r="C319" s="8">
        <v>124</v>
      </c>
      <c r="D319" s="9" t="s">
        <v>221</v>
      </c>
      <c r="E319" s="3">
        <v>1</v>
      </c>
      <c r="F319" s="2">
        <v>0.10000000000000001</v>
      </c>
    </row>
    <row r="320">
      <c r="C320" s="8">
        <v>125</v>
      </c>
      <c r="D320" s="9" t="s">
        <v>222</v>
      </c>
      <c r="E320" s="3">
        <v>1</v>
      </c>
      <c r="F320" s="2">
        <v>0.10000000000000001</v>
      </c>
    </row>
    <row r="321">
      <c r="C321" s="8">
        <v>126</v>
      </c>
      <c r="D321" s="9" t="s">
        <v>223</v>
      </c>
      <c r="E321" s="3">
        <v>1</v>
      </c>
      <c r="F321" s="2">
        <v>0.10000000000000001</v>
      </c>
    </row>
    <row r="322">
      <c r="C322" s="8">
        <v>127</v>
      </c>
      <c r="D322" s="9" t="s">
        <v>224</v>
      </c>
      <c r="E322" s="3">
        <v>8</v>
      </c>
      <c r="F322" s="2">
        <v>0.5</v>
      </c>
    </row>
    <row r="323">
      <c r="C323" s="8">
        <v>128</v>
      </c>
      <c r="D323" s="9" t="s">
        <v>225</v>
      </c>
      <c r="E323" s="3">
        <v>1</v>
      </c>
      <c r="F323" s="2">
        <v>0.10000000000000001</v>
      </c>
    </row>
    <row r="324">
      <c r="C324" s="8">
        <v>129</v>
      </c>
      <c r="D324" s="9" t="s">
        <v>226</v>
      </c>
      <c r="E324" s="3">
        <v>1</v>
      </c>
      <c r="F324" s="2">
        <v>0.10000000000000001</v>
      </c>
    </row>
    <row r="325">
      <c r="C325" s="8">
        <v>130</v>
      </c>
      <c r="D325" s="9" t="s">
        <v>227</v>
      </c>
      <c r="E325" s="3">
        <v>1</v>
      </c>
      <c r="F325" s="2">
        <v>0.10000000000000001</v>
      </c>
    </row>
    <row r="326">
      <c r="C326" s="8">
        <v>131</v>
      </c>
      <c r="D326" s="9" t="s">
        <v>228</v>
      </c>
      <c r="E326" s="3">
        <v>3</v>
      </c>
      <c r="F326" s="2">
        <v>0.20000000000000001</v>
      </c>
    </row>
    <row r="327">
      <c r="C327" s="8">
        <v>132</v>
      </c>
      <c r="D327" s="9" t="s">
        <v>229</v>
      </c>
      <c r="E327" s="3">
        <v>1</v>
      </c>
      <c r="F327" s="2">
        <v>0.10000000000000001</v>
      </c>
    </row>
    <row r="328">
      <c r="C328" s="8">
        <v>133</v>
      </c>
      <c r="D328" s="9" t="s">
        <v>230</v>
      </c>
      <c r="E328" s="3">
        <v>2</v>
      </c>
      <c r="F328" s="2">
        <v>0.10000000000000001</v>
      </c>
    </row>
    <row r="329">
      <c r="C329" s="8">
        <v>134</v>
      </c>
      <c r="D329" s="9" t="s">
        <v>231</v>
      </c>
      <c r="E329" s="3">
        <v>3</v>
      </c>
      <c r="F329" s="2">
        <v>0.20000000000000001</v>
      </c>
    </row>
    <row r="330">
      <c r="C330" s="8">
        <v>135</v>
      </c>
      <c r="D330" s="9" t="s">
        <v>232</v>
      </c>
      <c r="E330" s="3">
        <v>327</v>
      </c>
      <c r="F330" s="2">
        <v>19.699999999999999</v>
      </c>
    </row>
    <row r="331">
      <c r="C331" s="8">
        <v>136</v>
      </c>
      <c r="D331" s="9" t="s">
        <v>233</v>
      </c>
      <c r="E331" s="3">
        <v>0</v>
      </c>
      <c r="F331" s="20" t="s">
        <v>85</v>
      </c>
    </row>
    <row r="332">
      <c r="C332" s="7"/>
      <c r="D332" s="12" t="s">
        <v>234</v>
      </c>
      <c r="E332" s="19">
        <v>6831</v>
      </c>
      <c r="F332" s="21">
        <v>410.80000000000001</v>
      </c>
    </row>
    <row r="333">
      <c r="C333" s="10"/>
      <c r="D333" s="13" t="s">
        <v>19</v>
      </c>
      <c r="E333" s="17"/>
      <c r="F333" s="16"/>
    </row>
    <row r="335">
      <c r="B335" s="4" t="str">
        <f ca="1" xml:space="preserve"> HYPERLINK("#'目次'!B18", "[13]")</f>
        <v>[13]</v>
      </c>
      <c r="C335" s="1" t="s">
        <v>236</v>
      </c>
    </row>
    <row r="336">
      <c r="B336" s="1"/>
      <c r="C336" s="1"/>
    </row>
    <row r="337">
      <c r="B337" s="1"/>
      <c r="C337" s="1"/>
    </row>
    <row r="338">
      <c r="E338" s="5" t="s">
        <v>2</v>
      </c>
      <c r="F338" s="15" t="s">
        <v>3</v>
      </c>
    </row>
    <row r="339">
      <c r="C339" s="6"/>
      <c r="D339" s="11" t="s">
        <v>10</v>
      </c>
      <c r="E339" s="14">
        <v>1663</v>
      </c>
      <c r="F339" s="18">
        <v>100</v>
      </c>
    </row>
    <row r="340">
      <c r="C340" s="8">
        <v>1</v>
      </c>
      <c r="D340" s="9" t="s">
        <v>237</v>
      </c>
      <c r="E340" s="3">
        <v>327</v>
      </c>
      <c r="F340" s="2">
        <v>19.699999999999999</v>
      </c>
    </row>
    <row r="341">
      <c r="C341" s="8">
        <v>2</v>
      </c>
      <c r="D341" s="9" t="s">
        <v>238</v>
      </c>
      <c r="E341" s="3">
        <v>247</v>
      </c>
      <c r="F341" s="2">
        <v>14.9</v>
      </c>
    </row>
    <row r="342">
      <c r="C342" s="8">
        <v>3</v>
      </c>
      <c r="D342" s="9" t="s">
        <v>239</v>
      </c>
      <c r="E342" s="3">
        <v>92</v>
      </c>
      <c r="F342" s="2">
        <v>5.5</v>
      </c>
    </row>
    <row r="343">
      <c r="C343" s="8">
        <v>4</v>
      </c>
      <c r="D343" s="9" t="s">
        <v>240</v>
      </c>
      <c r="E343" s="3">
        <v>83</v>
      </c>
      <c r="F343" s="2">
        <v>5</v>
      </c>
    </row>
    <row r="344">
      <c r="C344" s="8">
        <v>5</v>
      </c>
      <c r="D344" s="9" t="s">
        <v>241</v>
      </c>
      <c r="E344" s="3">
        <v>91</v>
      </c>
      <c r="F344" s="2">
        <v>5.5</v>
      </c>
    </row>
    <row r="345">
      <c r="C345" s="8">
        <v>6</v>
      </c>
      <c r="D345" s="9" t="s">
        <v>242</v>
      </c>
      <c r="E345" s="3">
        <v>96</v>
      </c>
      <c r="F345" s="2">
        <v>5.7999999999999998</v>
      </c>
    </row>
    <row r="346">
      <c r="C346" s="8">
        <v>7</v>
      </c>
      <c r="D346" s="9" t="s">
        <v>243</v>
      </c>
      <c r="E346" s="3">
        <v>142</v>
      </c>
      <c r="F346" s="2">
        <v>8.5</v>
      </c>
    </row>
    <row r="347">
      <c r="C347" s="8">
        <v>8</v>
      </c>
      <c r="D347" s="9" t="s">
        <v>244</v>
      </c>
      <c r="E347" s="3">
        <v>159</v>
      </c>
      <c r="F347" s="2">
        <v>9.5999999999999996</v>
      </c>
    </row>
    <row r="348">
      <c r="C348" s="8">
        <v>9</v>
      </c>
      <c r="D348" s="9" t="s">
        <v>245</v>
      </c>
      <c r="E348" s="3">
        <v>426</v>
      </c>
      <c r="F348" s="2">
        <v>25.600000000000001</v>
      </c>
    </row>
    <row r="349">
      <c r="C349" s="8">
        <v>10</v>
      </c>
      <c r="D349" s="9" t="s">
        <v>233</v>
      </c>
      <c r="E349" s="3">
        <v>0</v>
      </c>
      <c r="F349" s="20" t="s">
        <v>85</v>
      </c>
    </row>
    <row r="350">
      <c r="C350" s="8"/>
      <c r="D350" s="9" t="s">
        <v>246</v>
      </c>
      <c r="E350" s="25" t="s">
        <v>85</v>
      </c>
      <c r="F350" s="24">
        <v>289.30000000000001</v>
      </c>
    </row>
    <row r="351">
      <c r="C351" s="7"/>
      <c r="D351" s="12" t="s">
        <v>247</v>
      </c>
      <c r="E351" s="23" t="s">
        <v>85</v>
      </c>
      <c r="F351" s="26">
        <v>239.30000000000001</v>
      </c>
    </row>
    <row r="352">
      <c r="C352" s="10"/>
      <c r="D352" s="13" t="s">
        <v>19</v>
      </c>
      <c r="E352" s="17"/>
      <c r="F352" s="16"/>
    </row>
    <row r="354">
      <c r="B354" s="4" t="str">
        <f ca="1" xml:space="preserve"> HYPERLINK("#'目次'!B19", "[14]")</f>
        <v>[14]</v>
      </c>
      <c r="C354" s="1" t="s">
        <v>249</v>
      </c>
    </row>
    <row r="355">
      <c r="B355" s="1"/>
      <c r="C355" s="1"/>
    </row>
    <row r="356">
      <c r="B356" s="1"/>
      <c r="C356" s="1"/>
    </row>
    <row r="357">
      <c r="E357" s="5" t="s">
        <v>2</v>
      </c>
      <c r="F357" s="15" t="s">
        <v>3</v>
      </c>
    </row>
    <row r="358">
      <c r="C358" s="6"/>
      <c r="D358" s="11" t="s">
        <v>10</v>
      </c>
      <c r="E358" s="14">
        <v>1663</v>
      </c>
      <c r="F358" s="18">
        <v>100</v>
      </c>
    </row>
    <row r="359">
      <c r="C359" s="8">
        <v>1</v>
      </c>
      <c r="D359" s="9" t="s">
        <v>250</v>
      </c>
      <c r="E359" s="3">
        <v>327</v>
      </c>
      <c r="F359" s="2">
        <v>19.699999999999999</v>
      </c>
    </row>
    <row r="360">
      <c r="C360" s="8">
        <v>2</v>
      </c>
      <c r="D360" s="9" t="s">
        <v>251</v>
      </c>
      <c r="E360" s="3">
        <v>422</v>
      </c>
      <c r="F360" s="2">
        <v>25.399999999999999</v>
      </c>
    </row>
    <row r="361">
      <c r="C361" s="8">
        <v>3</v>
      </c>
      <c r="D361" s="9" t="s">
        <v>252</v>
      </c>
      <c r="E361" s="3">
        <v>488</v>
      </c>
      <c r="F361" s="2">
        <v>29.300000000000001</v>
      </c>
    </row>
    <row r="362">
      <c r="C362" s="8">
        <v>4</v>
      </c>
      <c r="D362" s="9" t="s">
        <v>253</v>
      </c>
      <c r="E362" s="3">
        <v>426</v>
      </c>
      <c r="F362" s="2">
        <v>25.600000000000001</v>
      </c>
    </row>
    <row r="363">
      <c r="C363" s="8">
        <v>5</v>
      </c>
      <c r="D363" s="9" t="s">
        <v>233</v>
      </c>
      <c r="E363" s="3">
        <v>0</v>
      </c>
      <c r="F363" s="20" t="s">
        <v>85</v>
      </c>
    </row>
    <row r="364">
      <c r="C364" s="8"/>
      <c r="D364" s="9" t="s">
        <v>246</v>
      </c>
      <c r="E364" s="25" t="s">
        <v>85</v>
      </c>
      <c r="F364" s="24">
        <v>289.30000000000001</v>
      </c>
    </row>
    <row r="365">
      <c r="C365" s="7"/>
      <c r="D365" s="12" t="s">
        <v>247</v>
      </c>
      <c r="E365" s="23" t="s">
        <v>85</v>
      </c>
      <c r="F365" s="26">
        <v>239.30000000000001</v>
      </c>
    </row>
    <row r="366">
      <c r="C366" s="10"/>
      <c r="D366" s="13" t="s">
        <v>19</v>
      </c>
      <c r="E366" s="17"/>
      <c r="F366" s="16"/>
    </row>
    <row r="368">
      <c r="B368" s="4" t="str">
        <f ca="1" xml:space="preserve"> HYPERLINK("#'目次'!B20", "[15]")</f>
        <v>[15]</v>
      </c>
      <c r="C368" s="1" t="s">
        <v>255</v>
      </c>
    </row>
    <row r="369">
      <c r="B369" s="1" t="s">
        <v>7</v>
      </c>
      <c r="C369" s="1" t="s">
        <v>256</v>
      </c>
    </row>
    <row r="370">
      <c r="B370" s="1"/>
      <c r="C370" s="1"/>
    </row>
    <row r="371">
      <c r="E371" s="5" t="s">
        <v>2</v>
      </c>
      <c r="F371" s="15" t="s">
        <v>3</v>
      </c>
    </row>
    <row r="372">
      <c r="C372" s="6"/>
      <c r="D372" s="11" t="s">
        <v>10</v>
      </c>
      <c r="E372" s="14">
        <v>1336</v>
      </c>
      <c r="F372" s="18">
        <v>100</v>
      </c>
    </row>
    <row r="373">
      <c r="C373" s="8">
        <v>1</v>
      </c>
      <c r="D373" s="9" t="s">
        <v>257</v>
      </c>
      <c r="E373" s="3">
        <v>964</v>
      </c>
      <c r="F373" s="2">
        <v>72.200000000000003</v>
      </c>
    </row>
    <row r="374">
      <c r="C374" s="8">
        <v>2</v>
      </c>
      <c r="D374" s="9" t="s">
        <v>258</v>
      </c>
      <c r="E374" s="3">
        <v>766</v>
      </c>
      <c r="F374" s="2">
        <v>57.299999999999997</v>
      </c>
    </row>
    <row r="375">
      <c r="C375" s="8">
        <v>3</v>
      </c>
      <c r="D375" s="9" t="s">
        <v>259</v>
      </c>
      <c r="E375" s="3">
        <v>523</v>
      </c>
      <c r="F375" s="2">
        <v>39.100000000000001</v>
      </c>
    </row>
    <row r="376">
      <c r="C376" s="8">
        <v>4</v>
      </c>
      <c r="D376" s="9" t="s">
        <v>260</v>
      </c>
      <c r="E376" s="3">
        <v>299</v>
      </c>
      <c r="F376" s="2">
        <v>22.399999999999999</v>
      </c>
    </row>
    <row r="377">
      <c r="C377" s="8">
        <v>5</v>
      </c>
      <c r="D377" s="9" t="s">
        <v>261</v>
      </c>
      <c r="E377" s="3">
        <v>366</v>
      </c>
      <c r="F377" s="2">
        <v>27.399999999999999</v>
      </c>
    </row>
    <row r="378">
      <c r="C378" s="8">
        <v>6</v>
      </c>
      <c r="D378" s="9" t="s">
        <v>262</v>
      </c>
      <c r="E378" s="3">
        <v>671</v>
      </c>
      <c r="F378" s="2">
        <v>50.200000000000003</v>
      </c>
    </row>
    <row r="379">
      <c r="C379" s="8">
        <v>7</v>
      </c>
      <c r="D379" s="9" t="s">
        <v>263</v>
      </c>
      <c r="E379" s="3">
        <v>302</v>
      </c>
      <c r="F379" s="2">
        <v>22.600000000000001</v>
      </c>
    </row>
    <row r="380">
      <c r="C380" s="8">
        <v>8</v>
      </c>
      <c r="D380" s="9" t="s">
        <v>264</v>
      </c>
      <c r="E380" s="3">
        <v>89</v>
      </c>
      <c r="F380" s="2">
        <v>6.7000000000000002</v>
      </c>
    </row>
    <row r="381">
      <c r="C381" s="8">
        <v>9</v>
      </c>
      <c r="D381" s="9" t="s">
        <v>265</v>
      </c>
      <c r="E381" s="3">
        <v>240</v>
      </c>
      <c r="F381" s="2">
        <v>18</v>
      </c>
    </row>
    <row r="382">
      <c r="C382" s="8">
        <v>10</v>
      </c>
      <c r="D382" s="9" t="s">
        <v>266</v>
      </c>
      <c r="E382" s="3">
        <v>472</v>
      </c>
      <c r="F382" s="2">
        <v>35.299999999999997</v>
      </c>
    </row>
    <row r="383">
      <c r="C383" s="8">
        <v>11</v>
      </c>
      <c r="D383" s="9" t="s">
        <v>267</v>
      </c>
      <c r="E383" s="3">
        <v>266</v>
      </c>
      <c r="F383" s="2">
        <v>19.899999999999999</v>
      </c>
    </row>
    <row r="384">
      <c r="C384" s="8">
        <v>12</v>
      </c>
      <c r="D384" s="9" t="s">
        <v>268</v>
      </c>
      <c r="E384" s="3">
        <v>71</v>
      </c>
      <c r="F384" s="2">
        <v>5.2999999999999998</v>
      </c>
    </row>
    <row r="385">
      <c r="C385" s="8">
        <v>13</v>
      </c>
      <c r="D385" s="9" t="s">
        <v>269</v>
      </c>
      <c r="E385" s="3">
        <v>74</v>
      </c>
      <c r="F385" s="2">
        <v>5.5</v>
      </c>
    </row>
    <row r="386">
      <c r="C386" s="8">
        <v>14</v>
      </c>
      <c r="D386" s="9" t="s">
        <v>270</v>
      </c>
      <c r="E386" s="3">
        <v>124</v>
      </c>
      <c r="F386" s="2">
        <v>9.3000000000000007</v>
      </c>
    </row>
    <row r="387">
      <c r="C387" s="8">
        <v>15</v>
      </c>
      <c r="D387" s="9" t="s">
        <v>271</v>
      </c>
      <c r="E387" s="3">
        <v>266</v>
      </c>
      <c r="F387" s="2">
        <v>19.899999999999999</v>
      </c>
    </row>
    <row r="388">
      <c r="C388" s="8">
        <v>16</v>
      </c>
      <c r="D388" s="9" t="s">
        <v>272</v>
      </c>
      <c r="E388" s="3">
        <v>67</v>
      </c>
      <c r="F388" s="2">
        <v>5</v>
      </c>
    </row>
    <row r="389">
      <c r="C389" s="8">
        <v>17</v>
      </c>
      <c r="D389" s="9" t="s">
        <v>273</v>
      </c>
      <c r="E389" s="3">
        <v>63</v>
      </c>
      <c r="F389" s="2">
        <v>4.7000000000000002</v>
      </c>
    </row>
    <row r="390">
      <c r="C390" s="8">
        <v>18</v>
      </c>
      <c r="D390" s="9" t="s">
        <v>274</v>
      </c>
      <c r="E390" s="3">
        <v>16</v>
      </c>
      <c r="F390" s="2">
        <v>1.2</v>
      </c>
    </row>
    <row r="391">
      <c r="C391" s="8">
        <v>19</v>
      </c>
      <c r="D391" s="9" t="s">
        <v>275</v>
      </c>
      <c r="E391" s="3">
        <v>15</v>
      </c>
      <c r="F391" s="2">
        <v>1.1000000000000001</v>
      </c>
    </row>
    <row r="392">
      <c r="C392" s="8">
        <v>20</v>
      </c>
      <c r="D392" s="9" t="s">
        <v>276</v>
      </c>
      <c r="E392" s="3">
        <v>4</v>
      </c>
      <c r="F392" s="2">
        <v>0.29999999999999999</v>
      </c>
    </row>
    <row r="393">
      <c r="C393" s="8">
        <v>21</v>
      </c>
      <c r="D393" s="9" t="s">
        <v>277</v>
      </c>
      <c r="E393" s="3">
        <v>10</v>
      </c>
      <c r="F393" s="2">
        <v>0.69999999999999996</v>
      </c>
    </row>
    <row r="394">
      <c r="C394" s="8">
        <v>22</v>
      </c>
      <c r="D394" s="9" t="s">
        <v>278</v>
      </c>
      <c r="E394" s="3">
        <v>3</v>
      </c>
      <c r="F394" s="2">
        <v>0.20000000000000001</v>
      </c>
    </row>
    <row r="395">
      <c r="C395" s="8">
        <v>23</v>
      </c>
      <c r="D395" s="9" t="s">
        <v>279</v>
      </c>
      <c r="E395" s="3">
        <v>3</v>
      </c>
      <c r="F395" s="2">
        <v>0.20000000000000001</v>
      </c>
    </row>
    <row r="396">
      <c r="C396" s="8">
        <v>24</v>
      </c>
      <c r="D396" s="9" t="s">
        <v>280</v>
      </c>
      <c r="E396" s="3">
        <v>5</v>
      </c>
      <c r="F396" s="2">
        <v>0.40000000000000002</v>
      </c>
    </row>
    <row r="397">
      <c r="C397" s="8">
        <v>25</v>
      </c>
      <c r="D397" s="9" t="s">
        <v>281</v>
      </c>
      <c r="E397" s="3">
        <v>4</v>
      </c>
      <c r="F397" s="2">
        <v>0.29999999999999999</v>
      </c>
    </row>
    <row r="398">
      <c r="C398" s="8">
        <v>26</v>
      </c>
      <c r="D398" s="9" t="s">
        <v>282</v>
      </c>
      <c r="E398" s="3">
        <v>24</v>
      </c>
      <c r="F398" s="2">
        <v>1.8</v>
      </c>
    </row>
    <row r="399">
      <c r="C399" s="7">
        <v>27</v>
      </c>
      <c r="D399" s="12" t="s">
        <v>233</v>
      </c>
      <c r="E399" s="19">
        <v>3</v>
      </c>
      <c r="F399" s="21">
        <v>0.20000000000000001</v>
      </c>
    </row>
    <row r="400">
      <c r="C400" s="10"/>
      <c r="D400" s="13" t="s">
        <v>19</v>
      </c>
      <c r="E400" s="17"/>
      <c r="F400" s="16"/>
    </row>
    <row r="402">
      <c r="B402" s="4" t="str">
        <f ca="1" xml:space="preserve"> HYPERLINK("#'目次'!B21", "[16]")</f>
        <v>[16]</v>
      </c>
      <c r="C402" s="1" t="s">
        <v>284</v>
      </c>
    </row>
    <row r="403">
      <c r="B403" s="1" t="s">
        <v>7</v>
      </c>
      <c r="C403" s="1" t="s">
        <v>256</v>
      </c>
    </row>
    <row r="404">
      <c r="B404" s="1"/>
      <c r="C404" s="1"/>
    </row>
    <row r="405">
      <c r="E405" s="5" t="s">
        <v>2</v>
      </c>
      <c r="F405" s="15" t="s">
        <v>3</v>
      </c>
    </row>
    <row r="406">
      <c r="C406" s="6"/>
      <c r="D406" s="11" t="s">
        <v>10</v>
      </c>
      <c r="E406" s="14">
        <v>1336</v>
      </c>
      <c r="F406" s="18">
        <v>100</v>
      </c>
    </row>
    <row r="407">
      <c r="C407" s="8">
        <v>1</v>
      </c>
      <c r="D407" s="9" t="s">
        <v>285</v>
      </c>
      <c r="E407" s="3">
        <v>192</v>
      </c>
      <c r="F407" s="2">
        <v>14.4</v>
      </c>
    </row>
    <row r="408">
      <c r="C408" s="8">
        <v>2</v>
      </c>
      <c r="D408" s="9" t="s">
        <v>286</v>
      </c>
      <c r="E408" s="3">
        <v>1140</v>
      </c>
      <c r="F408" s="2">
        <v>85.299999999999997</v>
      </c>
    </row>
    <row r="409">
      <c r="C409" s="7">
        <v>3</v>
      </c>
      <c r="D409" s="12" t="s">
        <v>233</v>
      </c>
      <c r="E409" s="19">
        <v>4</v>
      </c>
      <c r="F409" s="21">
        <v>0.29999999999999999</v>
      </c>
    </row>
    <row r="410">
      <c r="C410" s="10"/>
      <c r="D410" s="13" t="s">
        <v>19</v>
      </c>
      <c r="E410" s="17"/>
      <c r="F410" s="16"/>
    </row>
    <row r="412">
      <c r="B412" s="4" t="str">
        <f ca="1" xml:space="preserve"> HYPERLINK("#'目次'!B22", "[17]")</f>
        <v>[17]</v>
      </c>
      <c r="C412" s="1" t="s">
        <v>288</v>
      </c>
    </row>
    <row r="413">
      <c r="B413" s="1" t="s">
        <v>7</v>
      </c>
      <c r="C413" s="1" t="s">
        <v>289</v>
      </c>
    </row>
    <row r="414">
      <c r="B414" s="1"/>
      <c r="C414" s="1"/>
    </row>
    <row r="415">
      <c r="E415" s="5" t="s">
        <v>2</v>
      </c>
      <c r="F415" s="15" t="s">
        <v>3</v>
      </c>
    </row>
    <row r="416">
      <c r="C416" s="6"/>
      <c r="D416" s="11" t="s">
        <v>10</v>
      </c>
      <c r="E416" s="14">
        <v>192</v>
      </c>
      <c r="F416" s="18">
        <v>100</v>
      </c>
    </row>
    <row r="417">
      <c r="C417" s="8">
        <v>1</v>
      </c>
      <c r="D417" s="9" t="s">
        <v>290</v>
      </c>
      <c r="E417" s="3">
        <v>0</v>
      </c>
      <c r="F417" s="20" t="s">
        <v>85</v>
      </c>
    </row>
    <row r="418">
      <c r="C418" s="8">
        <v>2</v>
      </c>
      <c r="D418" s="9" t="s">
        <v>291</v>
      </c>
      <c r="E418" s="3">
        <v>11</v>
      </c>
      <c r="F418" s="2">
        <v>5.7000000000000002</v>
      </c>
    </row>
    <row r="419">
      <c r="C419" s="8">
        <v>3</v>
      </c>
      <c r="D419" s="9" t="s">
        <v>292</v>
      </c>
      <c r="E419" s="3">
        <v>45</v>
      </c>
      <c r="F419" s="2">
        <v>23.399999999999999</v>
      </c>
    </row>
    <row r="420">
      <c r="C420" s="8">
        <v>4</v>
      </c>
      <c r="D420" s="9" t="s">
        <v>293</v>
      </c>
      <c r="E420" s="3">
        <v>4</v>
      </c>
      <c r="F420" s="2">
        <v>2.1000000000000001</v>
      </c>
    </row>
    <row r="421">
      <c r="C421" s="8">
        <v>5</v>
      </c>
      <c r="D421" s="9" t="s">
        <v>294</v>
      </c>
      <c r="E421" s="3">
        <v>3</v>
      </c>
      <c r="F421" s="2">
        <v>1.6000000000000001</v>
      </c>
    </row>
    <row r="422">
      <c r="C422" s="8">
        <v>6</v>
      </c>
      <c r="D422" s="9" t="s">
        <v>295</v>
      </c>
      <c r="E422" s="3">
        <v>1</v>
      </c>
      <c r="F422" s="2">
        <v>0.5</v>
      </c>
    </row>
    <row r="423">
      <c r="C423" s="8">
        <v>7</v>
      </c>
      <c r="D423" s="9" t="s">
        <v>296</v>
      </c>
      <c r="E423" s="3">
        <v>0</v>
      </c>
      <c r="F423" s="20" t="s">
        <v>85</v>
      </c>
    </row>
    <row r="424">
      <c r="C424" s="8">
        <v>8</v>
      </c>
      <c r="D424" s="9" t="s">
        <v>297</v>
      </c>
      <c r="E424" s="3">
        <v>10</v>
      </c>
      <c r="F424" s="2">
        <v>5.2000000000000002</v>
      </c>
    </row>
    <row r="425">
      <c r="C425" s="8">
        <v>9</v>
      </c>
      <c r="D425" s="9" t="s">
        <v>298</v>
      </c>
      <c r="E425" s="3">
        <v>1</v>
      </c>
      <c r="F425" s="2">
        <v>0.5</v>
      </c>
    </row>
    <row r="426">
      <c r="C426" s="8">
        <v>10</v>
      </c>
      <c r="D426" s="9" t="s">
        <v>299</v>
      </c>
      <c r="E426" s="3">
        <v>0</v>
      </c>
      <c r="F426" s="20" t="s">
        <v>85</v>
      </c>
    </row>
    <row r="427">
      <c r="C427" s="8">
        <v>11</v>
      </c>
      <c r="D427" s="9" t="s">
        <v>300</v>
      </c>
      <c r="E427" s="3">
        <v>4</v>
      </c>
      <c r="F427" s="2">
        <v>2.1000000000000001</v>
      </c>
    </row>
    <row r="428">
      <c r="C428" s="8">
        <v>12</v>
      </c>
      <c r="D428" s="9" t="s">
        <v>301</v>
      </c>
      <c r="E428" s="3">
        <v>8</v>
      </c>
      <c r="F428" s="2">
        <v>4.2000000000000002</v>
      </c>
    </row>
    <row r="429">
      <c r="C429" s="8">
        <v>13</v>
      </c>
      <c r="D429" s="9" t="s">
        <v>302</v>
      </c>
      <c r="E429" s="3">
        <v>0</v>
      </c>
      <c r="F429" s="20" t="s">
        <v>85</v>
      </c>
    </row>
    <row r="430">
      <c r="C430" s="8">
        <v>14</v>
      </c>
      <c r="D430" s="9" t="s">
        <v>303</v>
      </c>
      <c r="E430" s="3">
        <v>0</v>
      </c>
      <c r="F430" s="20" t="s">
        <v>85</v>
      </c>
    </row>
    <row r="431">
      <c r="C431" s="8">
        <v>15</v>
      </c>
      <c r="D431" s="9" t="s">
        <v>304</v>
      </c>
      <c r="E431" s="3">
        <v>5</v>
      </c>
      <c r="F431" s="2">
        <v>2.6000000000000001</v>
      </c>
    </row>
    <row r="432">
      <c r="C432" s="8">
        <v>16</v>
      </c>
      <c r="D432" s="9" t="s">
        <v>305</v>
      </c>
      <c r="E432" s="3">
        <v>21</v>
      </c>
      <c r="F432" s="2">
        <v>10.9</v>
      </c>
    </row>
    <row r="433">
      <c r="C433" s="8">
        <v>17</v>
      </c>
      <c r="D433" s="9" t="s">
        <v>306</v>
      </c>
      <c r="E433" s="3">
        <v>0</v>
      </c>
      <c r="F433" s="20" t="s">
        <v>85</v>
      </c>
    </row>
    <row r="434">
      <c r="C434" s="8">
        <v>18</v>
      </c>
      <c r="D434" s="9" t="s">
        <v>307</v>
      </c>
      <c r="E434" s="3">
        <v>1</v>
      </c>
      <c r="F434" s="2">
        <v>0.5</v>
      </c>
    </row>
    <row r="435">
      <c r="C435" s="8">
        <v>19</v>
      </c>
      <c r="D435" s="9" t="s">
        <v>308</v>
      </c>
      <c r="E435" s="3">
        <v>2</v>
      </c>
      <c r="F435" s="2">
        <v>1</v>
      </c>
    </row>
    <row r="436">
      <c r="C436" s="8">
        <v>20</v>
      </c>
      <c r="D436" s="9" t="s">
        <v>309</v>
      </c>
      <c r="E436" s="3">
        <v>0</v>
      </c>
      <c r="F436" s="20" t="s">
        <v>85</v>
      </c>
    </row>
    <row r="437">
      <c r="C437" s="8">
        <v>21</v>
      </c>
      <c r="D437" s="9" t="s">
        <v>310</v>
      </c>
      <c r="E437" s="3">
        <v>1</v>
      </c>
      <c r="F437" s="2">
        <v>0.5</v>
      </c>
    </row>
    <row r="438">
      <c r="C438" s="8">
        <v>22</v>
      </c>
      <c r="D438" s="9" t="s">
        <v>311</v>
      </c>
      <c r="E438" s="3">
        <v>12</v>
      </c>
      <c r="F438" s="2">
        <v>6.2999999999999998</v>
      </c>
    </row>
    <row r="439">
      <c r="C439" s="8">
        <v>23</v>
      </c>
      <c r="D439" s="9" t="s">
        <v>312</v>
      </c>
      <c r="E439" s="3">
        <v>0</v>
      </c>
      <c r="F439" s="20" t="s">
        <v>85</v>
      </c>
    </row>
    <row r="440">
      <c r="C440" s="8">
        <v>24</v>
      </c>
      <c r="D440" s="9" t="s">
        <v>313</v>
      </c>
      <c r="E440" s="3">
        <v>20</v>
      </c>
      <c r="F440" s="2">
        <v>10.4</v>
      </c>
    </row>
    <row r="441">
      <c r="C441" s="8">
        <v>25</v>
      </c>
      <c r="D441" s="9" t="s">
        <v>314</v>
      </c>
      <c r="E441" s="3">
        <v>0</v>
      </c>
      <c r="F441" s="20" t="s">
        <v>85</v>
      </c>
    </row>
    <row r="442">
      <c r="C442" s="8">
        <v>26</v>
      </c>
      <c r="D442" s="9" t="s">
        <v>315</v>
      </c>
      <c r="E442" s="3">
        <v>26</v>
      </c>
      <c r="F442" s="2">
        <v>13.5</v>
      </c>
    </row>
    <row r="443">
      <c r="C443" s="8">
        <v>27</v>
      </c>
      <c r="D443" s="9" t="s">
        <v>316</v>
      </c>
      <c r="E443" s="3">
        <v>7</v>
      </c>
      <c r="F443" s="2">
        <v>3.6000000000000001</v>
      </c>
    </row>
    <row r="444">
      <c r="C444" s="8">
        <v>28</v>
      </c>
      <c r="D444" s="9" t="s">
        <v>317</v>
      </c>
      <c r="E444" s="3">
        <v>8</v>
      </c>
      <c r="F444" s="2">
        <v>4.2000000000000002</v>
      </c>
    </row>
    <row r="445">
      <c r="C445" s="8">
        <v>29</v>
      </c>
      <c r="D445" s="9" t="s">
        <v>318</v>
      </c>
      <c r="E445" s="3">
        <v>1</v>
      </c>
      <c r="F445" s="2">
        <v>0.5</v>
      </c>
    </row>
    <row r="446">
      <c r="C446" s="8">
        <v>30</v>
      </c>
      <c r="D446" s="9" t="s">
        <v>319</v>
      </c>
      <c r="E446" s="3">
        <v>8</v>
      </c>
      <c r="F446" s="2">
        <v>4.2000000000000002</v>
      </c>
    </row>
    <row r="447">
      <c r="C447" s="8">
        <v>31</v>
      </c>
      <c r="D447" s="9" t="s">
        <v>320</v>
      </c>
      <c r="E447" s="3">
        <v>1</v>
      </c>
      <c r="F447" s="2">
        <v>0.5</v>
      </c>
    </row>
    <row r="448">
      <c r="C448" s="8">
        <v>32</v>
      </c>
      <c r="D448" s="9" t="s">
        <v>321</v>
      </c>
      <c r="E448" s="3">
        <v>0</v>
      </c>
      <c r="F448" s="20" t="s">
        <v>85</v>
      </c>
    </row>
    <row r="449">
      <c r="C449" s="8">
        <v>33</v>
      </c>
      <c r="D449" s="9" t="s">
        <v>322</v>
      </c>
      <c r="E449" s="3">
        <v>1</v>
      </c>
      <c r="F449" s="2">
        <v>0.5</v>
      </c>
    </row>
    <row r="450">
      <c r="C450" s="8">
        <v>34</v>
      </c>
      <c r="D450" s="9" t="s">
        <v>323</v>
      </c>
      <c r="E450" s="3">
        <v>9</v>
      </c>
      <c r="F450" s="2">
        <v>4.7000000000000002</v>
      </c>
    </row>
    <row r="451">
      <c r="C451" s="8">
        <v>35</v>
      </c>
      <c r="D451" s="9" t="s">
        <v>324</v>
      </c>
      <c r="E451" s="3">
        <v>0</v>
      </c>
      <c r="F451" s="20" t="s">
        <v>85</v>
      </c>
    </row>
    <row r="452">
      <c r="C452" s="8">
        <v>36</v>
      </c>
      <c r="D452" s="9" t="s">
        <v>325</v>
      </c>
      <c r="E452" s="3">
        <v>0</v>
      </c>
      <c r="F452" s="20" t="s">
        <v>85</v>
      </c>
    </row>
    <row r="453">
      <c r="C453" s="8">
        <v>37</v>
      </c>
      <c r="D453" s="9" t="s">
        <v>326</v>
      </c>
      <c r="E453" s="3">
        <v>1</v>
      </c>
      <c r="F453" s="2">
        <v>0.5</v>
      </c>
    </row>
    <row r="454">
      <c r="C454" s="8">
        <v>38</v>
      </c>
      <c r="D454" s="9" t="s">
        <v>327</v>
      </c>
      <c r="E454" s="3">
        <v>0</v>
      </c>
      <c r="F454" s="20" t="s">
        <v>85</v>
      </c>
    </row>
    <row r="455">
      <c r="C455" s="8">
        <v>39</v>
      </c>
      <c r="D455" s="9" t="s">
        <v>328</v>
      </c>
      <c r="E455" s="3">
        <v>1</v>
      </c>
      <c r="F455" s="2">
        <v>0.5</v>
      </c>
    </row>
    <row r="456">
      <c r="C456" s="8">
        <v>40</v>
      </c>
      <c r="D456" s="9" t="s">
        <v>282</v>
      </c>
      <c r="E456" s="3">
        <v>0</v>
      </c>
      <c r="F456" s="20" t="s">
        <v>85</v>
      </c>
    </row>
    <row r="457">
      <c r="C457" s="7">
        <v>41</v>
      </c>
      <c r="D457" s="12" t="s">
        <v>233</v>
      </c>
      <c r="E457" s="19">
        <v>0</v>
      </c>
      <c r="F457" s="22" t="s">
        <v>85</v>
      </c>
    </row>
    <row r="458">
      <c r="C458" s="10"/>
      <c r="D458" s="13" t="s">
        <v>19</v>
      </c>
      <c r="E458" s="17"/>
      <c r="F458" s="16"/>
    </row>
    <row r="460">
      <c r="B460" s="4" t="str">
        <f ca="1" xml:space="preserve"> HYPERLINK("#'目次'!B23", "[18]")</f>
        <v>[18]</v>
      </c>
      <c r="C460" s="1" t="s">
        <v>330</v>
      </c>
    </row>
    <row r="461">
      <c r="B461" s="1" t="s">
        <v>7</v>
      </c>
      <c r="C461" s="1" t="s">
        <v>289</v>
      </c>
    </row>
    <row r="462">
      <c r="B462" s="1"/>
      <c r="C462" s="1"/>
    </row>
    <row r="463">
      <c r="E463" s="5" t="s">
        <v>2</v>
      </c>
      <c r="F463" s="15" t="s">
        <v>3</v>
      </c>
    </row>
    <row r="464">
      <c r="C464" s="6"/>
      <c r="D464" s="11" t="s">
        <v>10</v>
      </c>
      <c r="E464" s="14">
        <v>192</v>
      </c>
      <c r="F464" s="18">
        <v>100</v>
      </c>
    </row>
    <row r="465">
      <c r="C465" s="8">
        <v>1</v>
      </c>
      <c r="D465" s="9" t="s">
        <v>331</v>
      </c>
      <c r="E465" s="3">
        <v>0</v>
      </c>
      <c r="F465" s="20" t="s">
        <v>85</v>
      </c>
    </row>
    <row r="466">
      <c r="C466" s="8">
        <v>2</v>
      </c>
      <c r="D466" s="9" t="s">
        <v>332</v>
      </c>
      <c r="E466" s="3">
        <v>0</v>
      </c>
      <c r="F466" s="20" t="s">
        <v>85</v>
      </c>
    </row>
    <row r="467">
      <c r="C467" s="8">
        <v>3</v>
      </c>
      <c r="D467" s="9" t="s">
        <v>333</v>
      </c>
      <c r="E467" s="3">
        <v>5</v>
      </c>
      <c r="F467" s="2">
        <v>2.6000000000000001</v>
      </c>
    </row>
    <row r="468">
      <c r="C468" s="8">
        <v>4</v>
      </c>
      <c r="D468" s="9" t="s">
        <v>334</v>
      </c>
      <c r="E468" s="3">
        <v>3</v>
      </c>
      <c r="F468" s="2">
        <v>1.6000000000000001</v>
      </c>
    </row>
    <row r="469">
      <c r="C469" s="8">
        <v>5</v>
      </c>
      <c r="D469" s="9" t="s">
        <v>335</v>
      </c>
      <c r="E469" s="3">
        <v>2</v>
      </c>
      <c r="F469" s="2">
        <v>1</v>
      </c>
    </row>
    <row r="470">
      <c r="C470" s="8">
        <v>6</v>
      </c>
      <c r="D470" s="9" t="s">
        <v>336</v>
      </c>
      <c r="E470" s="3">
        <v>0</v>
      </c>
      <c r="F470" s="20" t="s">
        <v>85</v>
      </c>
    </row>
    <row r="471">
      <c r="C471" s="8">
        <v>7</v>
      </c>
      <c r="D471" s="9" t="s">
        <v>337</v>
      </c>
      <c r="E471" s="3">
        <v>0</v>
      </c>
      <c r="F471" s="20" t="s">
        <v>85</v>
      </c>
    </row>
    <row r="472">
      <c r="C472" s="8">
        <v>8</v>
      </c>
      <c r="D472" s="9" t="s">
        <v>338</v>
      </c>
      <c r="E472" s="3">
        <v>0</v>
      </c>
      <c r="F472" s="20" t="s">
        <v>85</v>
      </c>
    </row>
    <row r="473">
      <c r="C473" s="8">
        <v>9</v>
      </c>
      <c r="D473" s="9" t="s">
        <v>339</v>
      </c>
      <c r="E473" s="3">
        <v>0</v>
      </c>
      <c r="F473" s="20" t="s">
        <v>85</v>
      </c>
    </row>
    <row r="474">
      <c r="C474" s="8">
        <v>10</v>
      </c>
      <c r="D474" s="9" t="s">
        <v>340</v>
      </c>
      <c r="E474" s="3">
        <v>0</v>
      </c>
      <c r="F474" s="20" t="s">
        <v>85</v>
      </c>
    </row>
    <row r="475">
      <c r="C475" s="8">
        <v>11</v>
      </c>
      <c r="D475" s="9" t="s">
        <v>341</v>
      </c>
      <c r="E475" s="3">
        <v>4</v>
      </c>
      <c r="F475" s="2">
        <v>2.1000000000000001</v>
      </c>
    </row>
    <row r="476">
      <c r="C476" s="8">
        <v>12</v>
      </c>
      <c r="D476" s="9" t="s">
        <v>342</v>
      </c>
      <c r="E476" s="3">
        <v>1</v>
      </c>
      <c r="F476" s="2">
        <v>0.5</v>
      </c>
    </row>
    <row r="477">
      <c r="C477" s="8">
        <v>13</v>
      </c>
      <c r="D477" s="9" t="s">
        <v>343</v>
      </c>
      <c r="E477" s="3">
        <v>1</v>
      </c>
      <c r="F477" s="2">
        <v>0.5</v>
      </c>
    </row>
    <row r="478">
      <c r="C478" s="8">
        <v>14</v>
      </c>
      <c r="D478" s="9" t="s">
        <v>344</v>
      </c>
      <c r="E478" s="3">
        <v>0</v>
      </c>
      <c r="F478" s="20" t="s">
        <v>85</v>
      </c>
    </row>
    <row r="479">
      <c r="C479" s="8">
        <v>15</v>
      </c>
      <c r="D479" s="9" t="s">
        <v>345</v>
      </c>
      <c r="E479" s="3">
        <v>30</v>
      </c>
      <c r="F479" s="2">
        <v>15.6</v>
      </c>
    </row>
    <row r="480">
      <c r="C480" s="8">
        <v>16</v>
      </c>
      <c r="D480" s="9" t="s">
        <v>346</v>
      </c>
      <c r="E480" s="3">
        <v>0</v>
      </c>
      <c r="F480" s="20" t="s">
        <v>85</v>
      </c>
    </row>
    <row r="481">
      <c r="C481" s="8">
        <v>17</v>
      </c>
      <c r="D481" s="9" t="s">
        <v>347</v>
      </c>
      <c r="E481" s="3">
        <v>0</v>
      </c>
      <c r="F481" s="20" t="s">
        <v>85</v>
      </c>
    </row>
    <row r="482">
      <c r="C482" s="8">
        <v>18</v>
      </c>
      <c r="D482" s="9" t="s">
        <v>348</v>
      </c>
      <c r="E482" s="3">
        <v>0</v>
      </c>
      <c r="F482" s="20" t="s">
        <v>85</v>
      </c>
    </row>
    <row r="483">
      <c r="C483" s="8">
        <v>19</v>
      </c>
      <c r="D483" s="9" t="s">
        <v>349</v>
      </c>
      <c r="E483" s="3">
        <v>0</v>
      </c>
      <c r="F483" s="20" t="s">
        <v>85</v>
      </c>
    </row>
    <row r="484">
      <c r="C484" s="8">
        <v>20</v>
      </c>
      <c r="D484" s="9" t="s">
        <v>350</v>
      </c>
      <c r="E484" s="3">
        <v>4</v>
      </c>
      <c r="F484" s="2">
        <v>2.1000000000000001</v>
      </c>
    </row>
    <row r="485">
      <c r="C485" s="8">
        <v>21</v>
      </c>
      <c r="D485" s="9" t="s">
        <v>351</v>
      </c>
      <c r="E485" s="3">
        <v>1</v>
      </c>
      <c r="F485" s="2">
        <v>0.5</v>
      </c>
    </row>
    <row r="486">
      <c r="C486" s="8">
        <v>22</v>
      </c>
      <c r="D486" s="9" t="s">
        <v>352</v>
      </c>
      <c r="E486" s="3">
        <v>12</v>
      </c>
      <c r="F486" s="2">
        <v>6.2999999999999998</v>
      </c>
    </row>
    <row r="487">
      <c r="C487" s="8">
        <v>23</v>
      </c>
      <c r="D487" s="9" t="s">
        <v>353</v>
      </c>
      <c r="E487" s="3">
        <v>3</v>
      </c>
      <c r="F487" s="2">
        <v>1.6000000000000001</v>
      </c>
    </row>
    <row r="488">
      <c r="C488" s="8">
        <v>24</v>
      </c>
      <c r="D488" s="9" t="s">
        <v>354</v>
      </c>
      <c r="E488" s="3">
        <v>1</v>
      </c>
      <c r="F488" s="2">
        <v>0.5</v>
      </c>
    </row>
    <row r="489">
      <c r="C489" s="8">
        <v>25</v>
      </c>
      <c r="D489" s="9" t="s">
        <v>355</v>
      </c>
      <c r="E489" s="3">
        <v>0</v>
      </c>
      <c r="F489" s="20" t="s">
        <v>85</v>
      </c>
    </row>
    <row r="490">
      <c r="C490" s="8">
        <v>26</v>
      </c>
      <c r="D490" s="9" t="s">
        <v>356</v>
      </c>
      <c r="E490" s="3">
        <v>3</v>
      </c>
      <c r="F490" s="2">
        <v>1.6000000000000001</v>
      </c>
    </row>
    <row r="491">
      <c r="C491" s="8">
        <v>27</v>
      </c>
      <c r="D491" s="9" t="s">
        <v>357</v>
      </c>
      <c r="E491" s="3">
        <v>4</v>
      </c>
      <c r="F491" s="2">
        <v>2.1000000000000001</v>
      </c>
    </row>
    <row r="492">
      <c r="C492" s="8">
        <v>28</v>
      </c>
      <c r="D492" s="9" t="s">
        <v>358</v>
      </c>
      <c r="E492" s="3">
        <v>7</v>
      </c>
      <c r="F492" s="2">
        <v>3.6000000000000001</v>
      </c>
    </row>
    <row r="493">
      <c r="C493" s="8">
        <v>29</v>
      </c>
      <c r="D493" s="9" t="s">
        <v>359</v>
      </c>
      <c r="E493" s="3">
        <v>0</v>
      </c>
      <c r="F493" s="20" t="s">
        <v>85</v>
      </c>
    </row>
    <row r="494">
      <c r="C494" s="8">
        <v>30</v>
      </c>
      <c r="D494" s="9" t="s">
        <v>360</v>
      </c>
      <c r="E494" s="3">
        <v>11</v>
      </c>
      <c r="F494" s="2">
        <v>5.7000000000000002</v>
      </c>
    </row>
    <row r="495">
      <c r="C495" s="8">
        <v>31</v>
      </c>
      <c r="D495" s="9" t="s">
        <v>361</v>
      </c>
      <c r="E495" s="3">
        <v>49</v>
      </c>
      <c r="F495" s="2">
        <v>25.5</v>
      </c>
    </row>
    <row r="496">
      <c r="C496" s="8">
        <v>32</v>
      </c>
      <c r="D496" s="9" t="s">
        <v>362</v>
      </c>
      <c r="E496" s="3">
        <v>6</v>
      </c>
      <c r="F496" s="2">
        <v>3.1000000000000001</v>
      </c>
    </row>
    <row r="497">
      <c r="C497" s="8">
        <v>33</v>
      </c>
      <c r="D497" s="9" t="s">
        <v>363</v>
      </c>
      <c r="E497" s="3">
        <v>2</v>
      </c>
      <c r="F497" s="2">
        <v>1</v>
      </c>
    </row>
    <row r="498">
      <c r="C498" s="8">
        <v>34</v>
      </c>
      <c r="D498" s="9" t="s">
        <v>364</v>
      </c>
      <c r="E498" s="3">
        <v>2</v>
      </c>
      <c r="F498" s="2">
        <v>1</v>
      </c>
    </row>
    <row r="499">
      <c r="C499" s="8">
        <v>35</v>
      </c>
      <c r="D499" s="9" t="s">
        <v>365</v>
      </c>
      <c r="E499" s="3">
        <v>1</v>
      </c>
      <c r="F499" s="2">
        <v>0.5</v>
      </c>
    </row>
    <row r="500">
      <c r="C500" s="8">
        <v>36</v>
      </c>
      <c r="D500" s="9" t="s">
        <v>366</v>
      </c>
      <c r="E500" s="3">
        <v>0</v>
      </c>
      <c r="F500" s="20" t="s">
        <v>85</v>
      </c>
    </row>
    <row r="501">
      <c r="C501" s="8">
        <v>37</v>
      </c>
      <c r="D501" s="9" t="s">
        <v>367</v>
      </c>
      <c r="E501" s="3">
        <v>13</v>
      </c>
      <c r="F501" s="2">
        <v>6.7999999999999998</v>
      </c>
    </row>
    <row r="502">
      <c r="C502" s="8">
        <v>38</v>
      </c>
      <c r="D502" s="9" t="s">
        <v>368</v>
      </c>
      <c r="E502" s="3">
        <v>0</v>
      </c>
      <c r="F502" s="20" t="s">
        <v>85</v>
      </c>
    </row>
    <row r="503">
      <c r="C503" s="8">
        <v>39</v>
      </c>
      <c r="D503" s="9" t="s">
        <v>369</v>
      </c>
      <c r="E503" s="3">
        <v>0</v>
      </c>
      <c r="F503" s="20" t="s">
        <v>85</v>
      </c>
    </row>
    <row r="504">
      <c r="C504" s="8">
        <v>40</v>
      </c>
      <c r="D504" s="9" t="s">
        <v>370</v>
      </c>
      <c r="E504" s="3">
        <v>0</v>
      </c>
      <c r="F504" s="20" t="s">
        <v>85</v>
      </c>
    </row>
    <row r="505">
      <c r="C505" s="8">
        <v>41</v>
      </c>
      <c r="D505" s="9" t="s">
        <v>371</v>
      </c>
      <c r="E505" s="3">
        <v>4</v>
      </c>
      <c r="F505" s="2">
        <v>2.1000000000000001</v>
      </c>
    </row>
    <row r="506">
      <c r="C506" s="8">
        <v>42</v>
      </c>
      <c r="D506" s="9" t="s">
        <v>372</v>
      </c>
      <c r="E506" s="3">
        <v>0</v>
      </c>
      <c r="F506" s="20" t="s">
        <v>85</v>
      </c>
    </row>
    <row r="507">
      <c r="C507" s="8">
        <v>43</v>
      </c>
      <c r="D507" s="9" t="s">
        <v>373</v>
      </c>
      <c r="E507" s="3">
        <v>0</v>
      </c>
      <c r="F507" s="20" t="s">
        <v>85</v>
      </c>
    </row>
    <row r="508">
      <c r="C508" s="8">
        <v>44</v>
      </c>
      <c r="D508" s="9" t="s">
        <v>374</v>
      </c>
      <c r="E508" s="3">
        <v>0</v>
      </c>
      <c r="F508" s="20" t="s">
        <v>85</v>
      </c>
    </row>
    <row r="509">
      <c r="C509" s="8">
        <v>45</v>
      </c>
      <c r="D509" s="9" t="s">
        <v>375</v>
      </c>
      <c r="E509" s="3">
        <v>2</v>
      </c>
      <c r="F509" s="2">
        <v>1</v>
      </c>
    </row>
    <row r="510">
      <c r="C510" s="8">
        <v>46</v>
      </c>
      <c r="D510" s="9" t="s">
        <v>376</v>
      </c>
      <c r="E510" s="3">
        <v>1</v>
      </c>
      <c r="F510" s="2">
        <v>0.5</v>
      </c>
    </row>
    <row r="511">
      <c r="C511" s="8">
        <v>47</v>
      </c>
      <c r="D511" s="9" t="s">
        <v>377</v>
      </c>
      <c r="E511" s="3">
        <v>0</v>
      </c>
      <c r="F511" s="20" t="s">
        <v>85</v>
      </c>
    </row>
    <row r="512">
      <c r="C512" s="8">
        <v>48</v>
      </c>
      <c r="D512" s="9" t="s">
        <v>378</v>
      </c>
      <c r="E512" s="3">
        <v>0</v>
      </c>
      <c r="F512" s="20" t="s">
        <v>85</v>
      </c>
    </row>
    <row r="513">
      <c r="C513" s="8">
        <v>49</v>
      </c>
      <c r="D513" s="9" t="s">
        <v>379</v>
      </c>
      <c r="E513" s="3">
        <v>0</v>
      </c>
      <c r="F513" s="20" t="s">
        <v>85</v>
      </c>
    </row>
    <row r="514">
      <c r="C514" s="8">
        <v>50</v>
      </c>
      <c r="D514" s="9" t="s">
        <v>380</v>
      </c>
      <c r="E514" s="3">
        <v>0</v>
      </c>
      <c r="F514" s="20" t="s">
        <v>85</v>
      </c>
    </row>
    <row r="515">
      <c r="C515" s="8">
        <v>51</v>
      </c>
      <c r="D515" s="9" t="s">
        <v>381</v>
      </c>
      <c r="E515" s="3">
        <v>1</v>
      </c>
      <c r="F515" s="2">
        <v>0.5</v>
      </c>
    </row>
    <row r="516">
      <c r="C516" s="8">
        <v>52</v>
      </c>
      <c r="D516" s="9" t="s">
        <v>382</v>
      </c>
      <c r="E516" s="3">
        <v>1</v>
      </c>
      <c r="F516" s="2">
        <v>0.5</v>
      </c>
    </row>
    <row r="517">
      <c r="C517" s="8">
        <v>53</v>
      </c>
      <c r="D517" s="9" t="s">
        <v>383</v>
      </c>
      <c r="E517" s="3">
        <v>0</v>
      </c>
      <c r="F517" s="20" t="s">
        <v>85</v>
      </c>
    </row>
    <row r="518">
      <c r="C518" s="8">
        <v>54</v>
      </c>
      <c r="D518" s="9" t="s">
        <v>384</v>
      </c>
      <c r="E518" s="3">
        <v>0</v>
      </c>
      <c r="F518" s="20" t="s">
        <v>85</v>
      </c>
    </row>
    <row r="519">
      <c r="C519" s="8">
        <v>55</v>
      </c>
      <c r="D519" s="9" t="s">
        <v>385</v>
      </c>
      <c r="E519" s="3">
        <v>0</v>
      </c>
      <c r="F519" s="20" t="s">
        <v>85</v>
      </c>
    </row>
    <row r="520">
      <c r="C520" s="8">
        <v>56</v>
      </c>
      <c r="D520" s="9" t="s">
        <v>386</v>
      </c>
      <c r="E520" s="3">
        <v>0</v>
      </c>
      <c r="F520" s="20" t="s">
        <v>85</v>
      </c>
    </row>
    <row r="521">
      <c r="C521" s="8">
        <v>57</v>
      </c>
      <c r="D521" s="9" t="s">
        <v>387</v>
      </c>
      <c r="E521" s="3">
        <v>0</v>
      </c>
      <c r="F521" s="20" t="s">
        <v>85</v>
      </c>
    </row>
    <row r="522">
      <c r="C522" s="8">
        <v>58</v>
      </c>
      <c r="D522" s="9" t="s">
        <v>388</v>
      </c>
      <c r="E522" s="3">
        <v>0</v>
      </c>
      <c r="F522" s="20" t="s">
        <v>85</v>
      </c>
    </row>
    <row r="523">
      <c r="C523" s="8">
        <v>59</v>
      </c>
      <c r="D523" s="9" t="s">
        <v>389</v>
      </c>
      <c r="E523" s="3">
        <v>2</v>
      </c>
      <c r="F523" s="2">
        <v>1</v>
      </c>
    </row>
    <row r="524">
      <c r="C524" s="8">
        <v>60</v>
      </c>
      <c r="D524" s="9" t="s">
        <v>390</v>
      </c>
      <c r="E524" s="3">
        <v>0</v>
      </c>
      <c r="F524" s="20" t="s">
        <v>85</v>
      </c>
    </row>
    <row r="525">
      <c r="C525" s="8">
        <v>61</v>
      </c>
      <c r="D525" s="9" t="s">
        <v>391</v>
      </c>
      <c r="E525" s="3">
        <v>0</v>
      </c>
      <c r="F525" s="20" t="s">
        <v>85</v>
      </c>
    </row>
    <row r="526">
      <c r="C526" s="8">
        <v>62</v>
      </c>
      <c r="D526" s="9" t="s">
        <v>392</v>
      </c>
      <c r="E526" s="3">
        <v>0</v>
      </c>
      <c r="F526" s="20" t="s">
        <v>85</v>
      </c>
    </row>
    <row r="527">
      <c r="C527" s="8">
        <v>63</v>
      </c>
      <c r="D527" s="9" t="s">
        <v>393</v>
      </c>
      <c r="E527" s="3">
        <v>0</v>
      </c>
      <c r="F527" s="20" t="s">
        <v>85</v>
      </c>
    </row>
    <row r="528">
      <c r="C528" s="8">
        <v>64</v>
      </c>
      <c r="D528" s="9" t="s">
        <v>394</v>
      </c>
      <c r="E528" s="3">
        <v>0</v>
      </c>
      <c r="F528" s="20" t="s">
        <v>85</v>
      </c>
    </row>
    <row r="529">
      <c r="C529" s="8">
        <v>65</v>
      </c>
      <c r="D529" s="9" t="s">
        <v>395</v>
      </c>
      <c r="E529" s="3">
        <v>1</v>
      </c>
      <c r="F529" s="2">
        <v>0.5</v>
      </c>
    </row>
    <row r="530">
      <c r="C530" s="8">
        <v>66</v>
      </c>
      <c r="D530" s="9" t="s">
        <v>396</v>
      </c>
      <c r="E530" s="3">
        <v>1</v>
      </c>
      <c r="F530" s="2">
        <v>0.5</v>
      </c>
    </row>
    <row r="531">
      <c r="C531" s="8">
        <v>67</v>
      </c>
      <c r="D531" s="9" t="s">
        <v>397</v>
      </c>
      <c r="E531" s="3">
        <v>0</v>
      </c>
      <c r="F531" s="20" t="s">
        <v>85</v>
      </c>
    </row>
    <row r="532">
      <c r="C532" s="8">
        <v>68</v>
      </c>
      <c r="D532" s="9" t="s">
        <v>398</v>
      </c>
      <c r="E532" s="3">
        <v>0</v>
      </c>
      <c r="F532" s="20" t="s">
        <v>85</v>
      </c>
    </row>
    <row r="533">
      <c r="C533" s="8">
        <v>69</v>
      </c>
      <c r="D533" s="9" t="s">
        <v>399</v>
      </c>
      <c r="E533" s="3">
        <v>0</v>
      </c>
      <c r="F533" s="20" t="s">
        <v>85</v>
      </c>
    </row>
    <row r="534">
      <c r="C534" s="8">
        <v>70</v>
      </c>
      <c r="D534" s="9" t="s">
        <v>400</v>
      </c>
      <c r="E534" s="3">
        <v>0</v>
      </c>
      <c r="F534" s="20" t="s">
        <v>85</v>
      </c>
    </row>
    <row r="535">
      <c r="C535" s="8">
        <v>71</v>
      </c>
      <c r="D535" s="9" t="s">
        <v>401</v>
      </c>
      <c r="E535" s="3">
        <v>1</v>
      </c>
      <c r="F535" s="2">
        <v>0.5</v>
      </c>
    </row>
    <row r="536">
      <c r="C536" s="8">
        <v>72</v>
      </c>
      <c r="D536" s="9" t="s">
        <v>402</v>
      </c>
      <c r="E536" s="3">
        <v>1</v>
      </c>
      <c r="F536" s="2">
        <v>0.5</v>
      </c>
    </row>
    <row r="537">
      <c r="C537" s="8">
        <v>73</v>
      </c>
      <c r="D537" s="9" t="s">
        <v>403</v>
      </c>
      <c r="E537" s="3">
        <v>1</v>
      </c>
      <c r="F537" s="2">
        <v>0.5</v>
      </c>
    </row>
    <row r="538">
      <c r="C538" s="8">
        <v>74</v>
      </c>
      <c r="D538" s="9" t="s">
        <v>404</v>
      </c>
      <c r="E538" s="3">
        <v>4</v>
      </c>
      <c r="F538" s="2">
        <v>2.1000000000000001</v>
      </c>
    </row>
    <row r="539">
      <c r="C539" s="8">
        <v>75</v>
      </c>
      <c r="D539" s="9" t="s">
        <v>405</v>
      </c>
      <c r="E539" s="3">
        <v>1</v>
      </c>
      <c r="F539" s="2">
        <v>0.5</v>
      </c>
    </row>
    <row r="540">
      <c r="C540" s="8">
        <v>76</v>
      </c>
      <c r="D540" s="9" t="s">
        <v>406</v>
      </c>
      <c r="E540" s="3">
        <v>1</v>
      </c>
      <c r="F540" s="2">
        <v>0.5</v>
      </c>
    </row>
    <row r="541">
      <c r="C541" s="8">
        <v>77</v>
      </c>
      <c r="D541" s="9" t="s">
        <v>407</v>
      </c>
      <c r="E541" s="3">
        <v>1</v>
      </c>
      <c r="F541" s="2">
        <v>0.5</v>
      </c>
    </row>
    <row r="542">
      <c r="C542" s="8">
        <v>78</v>
      </c>
      <c r="D542" s="9" t="s">
        <v>408</v>
      </c>
      <c r="E542" s="3">
        <v>1</v>
      </c>
      <c r="F542" s="2">
        <v>0.5</v>
      </c>
    </row>
    <row r="543">
      <c r="C543" s="8">
        <v>79</v>
      </c>
      <c r="D543" s="9" t="s">
        <v>282</v>
      </c>
      <c r="E543" s="3">
        <v>14</v>
      </c>
      <c r="F543" s="2">
        <v>7.2999999999999998</v>
      </c>
    </row>
    <row r="544">
      <c r="C544" s="7">
        <v>80</v>
      </c>
      <c r="D544" s="12" t="s">
        <v>233</v>
      </c>
      <c r="E544" s="19">
        <v>2</v>
      </c>
      <c r="F544" s="21">
        <v>1</v>
      </c>
    </row>
    <row r="545">
      <c r="C545" s="10"/>
      <c r="D545" s="13" t="s">
        <v>19</v>
      </c>
      <c r="E545" s="17"/>
      <c r="F545" s="16"/>
    </row>
    <row r="547">
      <c r="B547" s="4" t="str">
        <f ca="1" xml:space="preserve"> HYPERLINK("#'目次'!B24", "[19]")</f>
        <v>[19]</v>
      </c>
      <c r="C547" s="1" t="s">
        <v>410</v>
      </c>
    </row>
    <row r="548">
      <c r="B548" s="1" t="s">
        <v>7</v>
      </c>
      <c r="C548" s="1" t="s">
        <v>289</v>
      </c>
    </row>
    <row r="549">
      <c r="B549" s="1"/>
      <c r="C549" s="1"/>
    </row>
    <row r="550">
      <c r="E550" s="5" t="s">
        <v>2</v>
      </c>
      <c r="F550" s="15" t="s">
        <v>3</v>
      </c>
    </row>
    <row r="551">
      <c r="C551" s="6"/>
      <c r="D551" s="11" t="s">
        <v>10</v>
      </c>
      <c r="E551" s="14">
        <v>192</v>
      </c>
      <c r="F551" s="18">
        <v>100</v>
      </c>
    </row>
    <row r="552">
      <c r="C552" s="8">
        <v>1</v>
      </c>
      <c r="D552" s="9" t="s">
        <v>411</v>
      </c>
      <c r="E552" s="3">
        <v>41</v>
      </c>
      <c r="F552" s="2">
        <v>21.399999999999999</v>
      </c>
    </row>
    <row r="553">
      <c r="C553" s="8">
        <v>2</v>
      </c>
      <c r="D553" s="9" t="s">
        <v>412</v>
      </c>
      <c r="E553" s="3">
        <v>31</v>
      </c>
      <c r="F553" s="2">
        <v>16.100000000000001</v>
      </c>
    </row>
    <row r="554">
      <c r="C554" s="8">
        <v>3</v>
      </c>
      <c r="D554" s="9" t="s">
        <v>413</v>
      </c>
      <c r="E554" s="3">
        <v>34</v>
      </c>
      <c r="F554" s="2">
        <v>17.699999999999999</v>
      </c>
    </row>
    <row r="555">
      <c r="C555" s="8">
        <v>4</v>
      </c>
      <c r="D555" s="9" t="s">
        <v>414</v>
      </c>
      <c r="E555" s="3">
        <v>83</v>
      </c>
      <c r="F555" s="2">
        <v>43.200000000000003</v>
      </c>
    </row>
    <row r="556">
      <c r="C556" s="7">
        <v>5</v>
      </c>
      <c r="D556" s="12" t="s">
        <v>233</v>
      </c>
      <c r="E556" s="19">
        <v>3</v>
      </c>
      <c r="F556" s="21">
        <v>1.6000000000000001</v>
      </c>
    </row>
    <row r="557">
      <c r="C557" s="10"/>
      <c r="D557" s="13" t="s">
        <v>19</v>
      </c>
      <c r="E557" s="17"/>
      <c r="F557" s="16"/>
    </row>
    <row r="559">
      <c r="B559" s="4" t="str">
        <f ca="1" xml:space="preserve"> HYPERLINK("#'目次'!B25", "[20]")</f>
        <v>[20]</v>
      </c>
      <c r="C559" s="1" t="s">
        <v>416</v>
      </c>
    </row>
    <row r="560">
      <c r="B560" s="1" t="s">
        <v>7</v>
      </c>
      <c r="C560" s="1" t="s">
        <v>417</v>
      </c>
    </row>
    <row r="561">
      <c r="B561" s="1"/>
      <c r="C561" s="1"/>
    </row>
    <row r="562">
      <c r="E562" s="5" t="s">
        <v>2</v>
      </c>
      <c r="F562" s="15" t="s">
        <v>3</v>
      </c>
    </row>
    <row r="563">
      <c r="C563" s="6"/>
      <c r="D563" s="11" t="s">
        <v>10</v>
      </c>
      <c r="E563" s="14">
        <v>327</v>
      </c>
      <c r="F563" s="18">
        <v>100</v>
      </c>
    </row>
    <row r="564">
      <c r="C564" s="8">
        <v>1</v>
      </c>
      <c r="D564" s="9" t="s">
        <v>418</v>
      </c>
      <c r="E564" s="3">
        <v>99</v>
      </c>
      <c r="F564" s="2">
        <v>30.300000000000001</v>
      </c>
    </row>
    <row r="565">
      <c r="C565" s="8">
        <v>2</v>
      </c>
      <c r="D565" s="9" t="s">
        <v>419</v>
      </c>
      <c r="E565" s="3">
        <v>58</v>
      </c>
      <c r="F565" s="2">
        <v>17.699999999999999</v>
      </c>
    </row>
    <row r="566">
      <c r="C566" s="8">
        <v>3</v>
      </c>
      <c r="D566" s="9" t="s">
        <v>420</v>
      </c>
      <c r="E566" s="3">
        <v>27</v>
      </c>
      <c r="F566" s="2">
        <v>8.3000000000000007</v>
      </c>
    </row>
    <row r="567">
      <c r="C567" s="8">
        <v>4</v>
      </c>
      <c r="D567" s="9" t="s">
        <v>421</v>
      </c>
      <c r="E567" s="3">
        <v>79</v>
      </c>
      <c r="F567" s="2">
        <v>24.199999999999999</v>
      </c>
    </row>
    <row r="568">
      <c r="C568" s="8">
        <v>5</v>
      </c>
      <c r="D568" s="9" t="s">
        <v>422</v>
      </c>
      <c r="E568" s="3">
        <v>75</v>
      </c>
      <c r="F568" s="2">
        <v>22.899999999999999</v>
      </c>
    </row>
    <row r="569">
      <c r="C569" s="8">
        <v>6</v>
      </c>
      <c r="D569" s="9" t="s">
        <v>423</v>
      </c>
      <c r="E569" s="3">
        <v>27</v>
      </c>
      <c r="F569" s="2">
        <v>8.3000000000000007</v>
      </c>
    </row>
    <row r="570">
      <c r="C570" s="8">
        <v>7</v>
      </c>
      <c r="D570" s="9" t="s">
        <v>424</v>
      </c>
      <c r="E570" s="3">
        <v>108</v>
      </c>
      <c r="F570" s="2">
        <v>33</v>
      </c>
    </row>
    <row r="571">
      <c r="C571" s="8">
        <v>8</v>
      </c>
      <c r="D571" s="9" t="s">
        <v>425</v>
      </c>
      <c r="E571" s="3">
        <v>14</v>
      </c>
      <c r="F571" s="2">
        <v>4.2999999999999998</v>
      </c>
    </row>
    <row r="572">
      <c r="C572" s="8">
        <v>9</v>
      </c>
      <c r="D572" s="9" t="s">
        <v>426</v>
      </c>
      <c r="E572" s="3">
        <v>96</v>
      </c>
      <c r="F572" s="2">
        <v>29.399999999999999</v>
      </c>
    </row>
    <row r="573">
      <c r="C573" s="8">
        <v>10</v>
      </c>
      <c r="D573" s="9" t="s">
        <v>427</v>
      </c>
      <c r="E573" s="3">
        <v>8</v>
      </c>
      <c r="F573" s="2">
        <v>2.3999999999999999</v>
      </c>
    </row>
    <row r="574">
      <c r="C574" s="8">
        <v>11</v>
      </c>
      <c r="D574" s="9" t="s">
        <v>428</v>
      </c>
      <c r="E574" s="3">
        <v>23</v>
      </c>
      <c r="F574" s="2">
        <v>7</v>
      </c>
    </row>
    <row r="575">
      <c r="C575" s="8">
        <v>12</v>
      </c>
      <c r="D575" s="9" t="s">
        <v>429</v>
      </c>
      <c r="E575" s="3">
        <v>13</v>
      </c>
      <c r="F575" s="2">
        <v>4</v>
      </c>
    </row>
    <row r="576">
      <c r="C576" s="8">
        <v>13</v>
      </c>
      <c r="D576" s="9" t="s">
        <v>430</v>
      </c>
      <c r="E576" s="3">
        <v>43</v>
      </c>
      <c r="F576" s="2">
        <v>13.1</v>
      </c>
    </row>
    <row r="577">
      <c r="C577" s="8">
        <v>14</v>
      </c>
      <c r="D577" s="9" t="s">
        <v>431</v>
      </c>
      <c r="E577" s="3">
        <v>16</v>
      </c>
      <c r="F577" s="2">
        <v>4.9000000000000004</v>
      </c>
    </row>
    <row r="578">
      <c r="C578" s="8">
        <v>15</v>
      </c>
      <c r="D578" s="9" t="s">
        <v>432</v>
      </c>
      <c r="E578" s="3">
        <v>55</v>
      </c>
      <c r="F578" s="2">
        <v>16.800000000000001</v>
      </c>
    </row>
    <row r="579">
      <c r="C579" s="8">
        <v>16</v>
      </c>
      <c r="D579" s="9" t="s">
        <v>433</v>
      </c>
      <c r="E579" s="3">
        <v>37</v>
      </c>
      <c r="F579" s="2">
        <v>11.300000000000001</v>
      </c>
    </row>
    <row r="580">
      <c r="C580" s="8">
        <v>17</v>
      </c>
      <c r="D580" s="9" t="s">
        <v>434</v>
      </c>
      <c r="E580" s="3">
        <v>3</v>
      </c>
      <c r="F580" s="2">
        <v>0.90000000000000002</v>
      </c>
    </row>
    <row r="581">
      <c r="C581" s="8">
        <v>18</v>
      </c>
      <c r="D581" s="9" t="s">
        <v>435</v>
      </c>
      <c r="E581" s="3">
        <v>2</v>
      </c>
      <c r="F581" s="2">
        <v>0.59999999999999998</v>
      </c>
    </row>
    <row r="582">
      <c r="C582" s="8">
        <v>19</v>
      </c>
      <c r="D582" s="9" t="s">
        <v>436</v>
      </c>
      <c r="E582" s="3">
        <v>3</v>
      </c>
      <c r="F582" s="2">
        <v>0.90000000000000002</v>
      </c>
    </row>
    <row r="583">
      <c r="C583" s="8">
        <v>20</v>
      </c>
      <c r="D583" s="9" t="s">
        <v>282</v>
      </c>
      <c r="E583" s="3">
        <v>6</v>
      </c>
      <c r="F583" s="2">
        <v>1.8</v>
      </c>
    </row>
    <row r="584">
      <c r="C584" s="7">
        <v>21</v>
      </c>
      <c r="D584" s="12" t="s">
        <v>233</v>
      </c>
      <c r="E584" s="19">
        <v>7</v>
      </c>
      <c r="F584" s="21">
        <v>2.1000000000000001</v>
      </c>
    </row>
    <row r="585">
      <c r="C585" s="10"/>
      <c r="D585" s="13" t="s">
        <v>19</v>
      </c>
      <c r="E585" s="17"/>
      <c r="F585" s="16"/>
    </row>
    <row r="587">
      <c r="B587" s="4" t="str">
        <f ca="1" xml:space="preserve"> HYPERLINK("#'目次'!B26", "[21]")</f>
        <v>[21]</v>
      </c>
      <c r="C587" s="1" t="s">
        <v>438</v>
      </c>
    </row>
    <row r="588">
      <c r="B588" s="1"/>
      <c r="C588" s="1"/>
    </row>
    <row r="589">
      <c r="B589" s="1"/>
      <c r="C589" s="1"/>
    </row>
    <row r="590">
      <c r="E590" s="5" t="s">
        <v>2</v>
      </c>
      <c r="F590" s="15" t="s">
        <v>3</v>
      </c>
    </row>
    <row r="591">
      <c r="C591" s="6"/>
      <c r="D591" s="11" t="s">
        <v>10</v>
      </c>
      <c r="E591" s="14">
        <v>1663</v>
      </c>
      <c r="F591" s="18">
        <v>100</v>
      </c>
    </row>
    <row r="592">
      <c r="C592" s="8">
        <v>1</v>
      </c>
      <c r="D592" s="9" t="s">
        <v>439</v>
      </c>
      <c r="E592" s="3">
        <v>580</v>
      </c>
      <c r="F592" s="2">
        <v>34.899999999999999</v>
      </c>
    </row>
    <row r="593">
      <c r="C593" s="8">
        <v>2</v>
      </c>
      <c r="D593" s="9" t="s">
        <v>440</v>
      </c>
      <c r="E593" s="3">
        <v>59</v>
      </c>
      <c r="F593" s="2">
        <v>3.5</v>
      </c>
    </row>
    <row r="594">
      <c r="C594" s="8">
        <v>3</v>
      </c>
      <c r="D594" s="9" t="s">
        <v>441</v>
      </c>
      <c r="E594" s="3">
        <v>61</v>
      </c>
      <c r="F594" s="2">
        <v>3.7000000000000002</v>
      </c>
    </row>
    <row r="595">
      <c r="C595" s="8">
        <v>4</v>
      </c>
      <c r="D595" s="9" t="s">
        <v>442</v>
      </c>
      <c r="E595" s="3">
        <v>83</v>
      </c>
      <c r="F595" s="2">
        <v>5</v>
      </c>
    </row>
    <row r="596">
      <c r="C596" s="8">
        <v>5</v>
      </c>
      <c r="D596" s="9" t="s">
        <v>443</v>
      </c>
      <c r="E596" s="3">
        <v>7</v>
      </c>
      <c r="F596" s="2">
        <v>0.40000000000000002</v>
      </c>
    </row>
    <row r="597">
      <c r="C597" s="8">
        <v>6</v>
      </c>
      <c r="D597" s="9" t="s">
        <v>444</v>
      </c>
      <c r="E597" s="3">
        <v>2</v>
      </c>
      <c r="F597" s="2">
        <v>0.10000000000000001</v>
      </c>
    </row>
    <row r="598">
      <c r="C598" s="8">
        <v>7</v>
      </c>
      <c r="D598" s="9" t="s">
        <v>445</v>
      </c>
      <c r="E598" s="3">
        <v>7</v>
      </c>
      <c r="F598" s="2">
        <v>0.40000000000000002</v>
      </c>
    </row>
    <row r="599">
      <c r="C599" s="8">
        <v>8</v>
      </c>
      <c r="D599" s="9" t="s">
        <v>446</v>
      </c>
      <c r="E599" s="3">
        <v>915</v>
      </c>
      <c r="F599" s="2">
        <v>55</v>
      </c>
    </row>
    <row r="600">
      <c r="C600" s="8">
        <v>9</v>
      </c>
      <c r="D600" s="9" t="s">
        <v>233</v>
      </c>
      <c r="E600" s="3">
        <v>11</v>
      </c>
      <c r="F600" s="2">
        <v>0.69999999999999996</v>
      </c>
    </row>
    <row r="601">
      <c r="C601" s="8"/>
      <c r="D601" s="9" t="s">
        <v>447</v>
      </c>
      <c r="E601" s="3">
        <v>735</v>
      </c>
      <c r="F601" s="2">
        <v>44.200000000000003</v>
      </c>
    </row>
    <row r="602">
      <c r="C602" s="7"/>
      <c r="D602" s="12" t="s">
        <v>234</v>
      </c>
      <c r="E602" s="19">
        <v>792</v>
      </c>
      <c r="F602" s="21">
        <v>47.600000000000001</v>
      </c>
    </row>
    <row r="603">
      <c r="C603" s="10"/>
      <c r="D603" s="13" t="s">
        <v>19</v>
      </c>
      <c r="E603" s="17"/>
      <c r="F603" s="16"/>
    </row>
    <row r="605">
      <c r="B605" s="4" t="str">
        <f ca="1" xml:space="preserve"> HYPERLINK("#'目次'!B27", "[22]")</f>
        <v>[22]</v>
      </c>
      <c r="C605" s="1" t="s">
        <v>449</v>
      </c>
    </row>
    <row r="606">
      <c r="B606" s="1" t="s">
        <v>7</v>
      </c>
      <c r="C606" s="1" t="s">
        <v>450</v>
      </c>
    </row>
    <row r="607">
      <c r="B607" s="1"/>
      <c r="C607" s="1"/>
    </row>
    <row r="608">
      <c r="E608" s="5" t="s">
        <v>2</v>
      </c>
      <c r="F608" s="15" t="s">
        <v>3</v>
      </c>
    </row>
    <row r="609">
      <c r="C609" s="6"/>
      <c r="D609" s="11" t="s">
        <v>10</v>
      </c>
      <c r="E609" s="14">
        <v>580</v>
      </c>
      <c r="F609" s="18">
        <v>100</v>
      </c>
    </row>
    <row r="610">
      <c r="C610" s="8">
        <v>1</v>
      </c>
      <c r="D610" s="9" t="s">
        <v>98</v>
      </c>
      <c r="E610" s="3">
        <v>71</v>
      </c>
      <c r="F610" s="2">
        <v>12.199999999999999</v>
      </c>
    </row>
    <row r="611">
      <c r="C611" s="8">
        <v>2</v>
      </c>
      <c r="D611" s="9" t="s">
        <v>99</v>
      </c>
      <c r="E611" s="3">
        <v>1</v>
      </c>
      <c r="F611" s="2">
        <v>0.20000000000000001</v>
      </c>
    </row>
    <row r="612">
      <c r="C612" s="8">
        <v>3</v>
      </c>
      <c r="D612" s="9" t="s">
        <v>100</v>
      </c>
      <c r="E612" s="3">
        <v>0</v>
      </c>
      <c r="F612" s="20" t="s">
        <v>85</v>
      </c>
    </row>
    <row r="613">
      <c r="C613" s="8">
        <v>4</v>
      </c>
      <c r="D613" s="9" t="s">
        <v>101</v>
      </c>
      <c r="E613" s="3">
        <v>1</v>
      </c>
      <c r="F613" s="2">
        <v>0.20000000000000001</v>
      </c>
    </row>
    <row r="614">
      <c r="C614" s="8">
        <v>5</v>
      </c>
      <c r="D614" s="9" t="s">
        <v>102</v>
      </c>
      <c r="E614" s="3">
        <v>48</v>
      </c>
      <c r="F614" s="2">
        <v>8.3000000000000007</v>
      </c>
    </row>
    <row r="615">
      <c r="C615" s="8">
        <v>6</v>
      </c>
      <c r="D615" s="9" t="s">
        <v>103</v>
      </c>
      <c r="E615" s="3">
        <v>7</v>
      </c>
      <c r="F615" s="2">
        <v>1.2</v>
      </c>
    </row>
    <row r="616">
      <c r="C616" s="8">
        <v>7</v>
      </c>
      <c r="D616" s="9" t="s">
        <v>104</v>
      </c>
      <c r="E616" s="3">
        <v>0</v>
      </c>
      <c r="F616" s="20" t="s">
        <v>85</v>
      </c>
    </row>
    <row r="617">
      <c r="C617" s="8">
        <v>8</v>
      </c>
      <c r="D617" s="9" t="s">
        <v>105</v>
      </c>
      <c r="E617" s="3">
        <v>57</v>
      </c>
      <c r="F617" s="2">
        <v>9.8000000000000007</v>
      </c>
    </row>
    <row r="618">
      <c r="C618" s="8">
        <v>9</v>
      </c>
      <c r="D618" s="9" t="s">
        <v>106</v>
      </c>
      <c r="E618" s="3">
        <v>0</v>
      </c>
      <c r="F618" s="20" t="s">
        <v>85</v>
      </c>
    </row>
    <row r="619">
      <c r="C619" s="8">
        <v>10</v>
      </c>
      <c r="D619" s="9" t="s">
        <v>107</v>
      </c>
      <c r="E619" s="3">
        <v>58</v>
      </c>
      <c r="F619" s="2">
        <v>10</v>
      </c>
    </row>
    <row r="620">
      <c r="C620" s="8">
        <v>11</v>
      </c>
      <c r="D620" s="9" t="s">
        <v>108</v>
      </c>
      <c r="E620" s="3">
        <v>0</v>
      </c>
      <c r="F620" s="20" t="s">
        <v>85</v>
      </c>
    </row>
    <row r="621">
      <c r="C621" s="8">
        <v>12</v>
      </c>
      <c r="D621" s="9" t="s">
        <v>109</v>
      </c>
      <c r="E621" s="3">
        <v>12</v>
      </c>
      <c r="F621" s="2">
        <v>2.1000000000000001</v>
      </c>
    </row>
    <row r="622">
      <c r="C622" s="8">
        <v>13</v>
      </c>
      <c r="D622" s="9" t="s">
        <v>110</v>
      </c>
      <c r="E622" s="3">
        <v>52</v>
      </c>
      <c r="F622" s="2">
        <v>9</v>
      </c>
    </row>
    <row r="623">
      <c r="C623" s="8">
        <v>14</v>
      </c>
      <c r="D623" s="9" t="s">
        <v>111</v>
      </c>
      <c r="E623" s="3">
        <v>3</v>
      </c>
      <c r="F623" s="2">
        <v>0.5</v>
      </c>
    </row>
    <row r="624">
      <c r="C624" s="8">
        <v>15</v>
      </c>
      <c r="D624" s="9" t="s">
        <v>112</v>
      </c>
      <c r="E624" s="3">
        <v>0</v>
      </c>
      <c r="F624" s="20" t="s">
        <v>85</v>
      </c>
    </row>
    <row r="625">
      <c r="C625" s="8">
        <v>16</v>
      </c>
      <c r="D625" s="9" t="s">
        <v>113</v>
      </c>
      <c r="E625" s="3">
        <v>0</v>
      </c>
      <c r="F625" s="20" t="s">
        <v>85</v>
      </c>
    </row>
    <row r="626">
      <c r="C626" s="8">
        <v>17</v>
      </c>
      <c r="D626" s="9" t="s">
        <v>114</v>
      </c>
      <c r="E626" s="3">
        <v>53</v>
      </c>
      <c r="F626" s="2">
        <v>9.0999999999999996</v>
      </c>
    </row>
    <row r="627">
      <c r="C627" s="8">
        <v>18</v>
      </c>
      <c r="D627" s="9" t="s">
        <v>116</v>
      </c>
      <c r="E627" s="3">
        <v>25</v>
      </c>
      <c r="F627" s="2">
        <v>4.2999999999999998</v>
      </c>
    </row>
    <row r="628">
      <c r="C628" s="8">
        <v>19</v>
      </c>
      <c r="D628" s="9" t="s">
        <v>117</v>
      </c>
      <c r="E628" s="3">
        <v>52</v>
      </c>
      <c r="F628" s="2">
        <v>9</v>
      </c>
    </row>
    <row r="629">
      <c r="C629" s="8">
        <v>20</v>
      </c>
      <c r="D629" s="9" t="s">
        <v>118</v>
      </c>
      <c r="E629" s="3">
        <v>0</v>
      </c>
      <c r="F629" s="20" t="s">
        <v>85</v>
      </c>
    </row>
    <row r="630">
      <c r="C630" s="8">
        <v>21</v>
      </c>
      <c r="D630" s="9" t="s">
        <v>119</v>
      </c>
      <c r="E630" s="3">
        <v>0</v>
      </c>
      <c r="F630" s="20" t="s">
        <v>85</v>
      </c>
    </row>
    <row r="631">
      <c r="C631" s="8">
        <v>22</v>
      </c>
      <c r="D631" s="9" t="s">
        <v>120</v>
      </c>
      <c r="E631" s="3">
        <v>0</v>
      </c>
      <c r="F631" s="20" t="s">
        <v>85</v>
      </c>
    </row>
    <row r="632">
      <c r="C632" s="8">
        <v>23</v>
      </c>
      <c r="D632" s="9" t="s">
        <v>121</v>
      </c>
      <c r="E632" s="3">
        <v>0</v>
      </c>
      <c r="F632" s="20" t="s">
        <v>85</v>
      </c>
    </row>
    <row r="633">
      <c r="C633" s="8">
        <v>24</v>
      </c>
      <c r="D633" s="9" t="s">
        <v>122</v>
      </c>
      <c r="E633" s="3">
        <v>0</v>
      </c>
      <c r="F633" s="20" t="s">
        <v>85</v>
      </c>
    </row>
    <row r="634">
      <c r="C634" s="8">
        <v>25</v>
      </c>
      <c r="D634" s="9" t="s">
        <v>123</v>
      </c>
      <c r="E634" s="3">
        <v>0</v>
      </c>
      <c r="F634" s="20" t="s">
        <v>85</v>
      </c>
    </row>
    <row r="635">
      <c r="C635" s="8">
        <v>26</v>
      </c>
      <c r="D635" s="9" t="s">
        <v>124</v>
      </c>
      <c r="E635" s="3">
        <v>0</v>
      </c>
      <c r="F635" s="20" t="s">
        <v>85</v>
      </c>
    </row>
    <row r="636">
      <c r="C636" s="8">
        <v>27</v>
      </c>
      <c r="D636" s="9" t="s">
        <v>125</v>
      </c>
      <c r="E636" s="3">
        <v>1</v>
      </c>
      <c r="F636" s="2">
        <v>0.20000000000000001</v>
      </c>
    </row>
    <row r="637">
      <c r="C637" s="8">
        <v>28</v>
      </c>
      <c r="D637" s="9" t="s">
        <v>126</v>
      </c>
      <c r="E637" s="3">
        <v>0</v>
      </c>
      <c r="F637" s="20" t="s">
        <v>85</v>
      </c>
    </row>
    <row r="638">
      <c r="C638" s="8">
        <v>29</v>
      </c>
      <c r="D638" s="9" t="s">
        <v>127</v>
      </c>
      <c r="E638" s="3">
        <v>0</v>
      </c>
      <c r="F638" s="20" t="s">
        <v>85</v>
      </c>
    </row>
    <row r="639">
      <c r="C639" s="8">
        <v>30</v>
      </c>
      <c r="D639" s="9" t="s">
        <v>128</v>
      </c>
      <c r="E639" s="3">
        <v>0</v>
      </c>
      <c r="F639" s="20" t="s">
        <v>85</v>
      </c>
    </row>
    <row r="640">
      <c r="C640" s="8">
        <v>31</v>
      </c>
      <c r="D640" s="9" t="s">
        <v>130</v>
      </c>
      <c r="E640" s="3">
        <v>0</v>
      </c>
      <c r="F640" s="20" t="s">
        <v>85</v>
      </c>
    </row>
    <row r="641">
      <c r="C641" s="8">
        <v>32</v>
      </c>
      <c r="D641" s="9" t="s">
        <v>131</v>
      </c>
      <c r="E641" s="3">
        <v>1</v>
      </c>
      <c r="F641" s="2">
        <v>0.20000000000000001</v>
      </c>
    </row>
    <row r="642">
      <c r="C642" s="8">
        <v>33</v>
      </c>
      <c r="D642" s="9" t="s">
        <v>132</v>
      </c>
      <c r="E642" s="3">
        <v>0</v>
      </c>
      <c r="F642" s="20" t="s">
        <v>85</v>
      </c>
    </row>
    <row r="643">
      <c r="C643" s="8">
        <v>34</v>
      </c>
      <c r="D643" s="9" t="s">
        <v>133</v>
      </c>
      <c r="E643" s="3">
        <v>0</v>
      </c>
      <c r="F643" s="20" t="s">
        <v>85</v>
      </c>
    </row>
    <row r="644">
      <c r="C644" s="8">
        <v>35</v>
      </c>
      <c r="D644" s="9" t="s">
        <v>134</v>
      </c>
      <c r="E644" s="3">
        <v>0</v>
      </c>
      <c r="F644" s="20" t="s">
        <v>85</v>
      </c>
    </row>
    <row r="645">
      <c r="C645" s="8">
        <v>36</v>
      </c>
      <c r="D645" s="9" t="s">
        <v>135</v>
      </c>
      <c r="E645" s="3">
        <v>46</v>
      </c>
      <c r="F645" s="2">
        <v>7.9000000000000004</v>
      </c>
    </row>
    <row r="646">
      <c r="C646" s="8">
        <v>37</v>
      </c>
      <c r="D646" s="9" t="s">
        <v>136</v>
      </c>
      <c r="E646" s="3">
        <v>0</v>
      </c>
      <c r="F646" s="20" t="s">
        <v>85</v>
      </c>
    </row>
    <row r="647">
      <c r="C647" s="8">
        <v>38</v>
      </c>
      <c r="D647" s="9" t="s">
        <v>137</v>
      </c>
      <c r="E647" s="3">
        <v>15</v>
      </c>
      <c r="F647" s="2">
        <v>2.6000000000000001</v>
      </c>
    </row>
    <row r="648">
      <c r="C648" s="8">
        <v>39</v>
      </c>
      <c r="D648" s="9" t="s">
        <v>138</v>
      </c>
      <c r="E648" s="3">
        <v>2</v>
      </c>
      <c r="F648" s="2">
        <v>0.29999999999999999</v>
      </c>
    </row>
    <row r="649">
      <c r="C649" s="8">
        <v>40</v>
      </c>
      <c r="D649" s="9" t="s">
        <v>139</v>
      </c>
      <c r="E649" s="3">
        <v>10</v>
      </c>
      <c r="F649" s="2">
        <v>1.7</v>
      </c>
    </row>
    <row r="650">
      <c r="C650" s="8">
        <v>41</v>
      </c>
      <c r="D650" s="9" t="s">
        <v>140</v>
      </c>
      <c r="E650" s="3">
        <v>24</v>
      </c>
      <c r="F650" s="2">
        <v>4.0999999999999996</v>
      </c>
    </row>
    <row r="651">
      <c r="C651" s="8">
        <v>42</v>
      </c>
      <c r="D651" s="9" t="s">
        <v>141</v>
      </c>
      <c r="E651" s="3">
        <v>8</v>
      </c>
      <c r="F651" s="2">
        <v>1.3999999999999999</v>
      </c>
    </row>
    <row r="652">
      <c r="C652" s="8">
        <v>43</v>
      </c>
      <c r="D652" s="9" t="s">
        <v>142</v>
      </c>
      <c r="E652" s="3">
        <v>0</v>
      </c>
      <c r="F652" s="20" t="s">
        <v>85</v>
      </c>
    </row>
    <row r="653">
      <c r="C653" s="8">
        <v>44</v>
      </c>
      <c r="D653" s="9" t="s">
        <v>143</v>
      </c>
      <c r="E653" s="3">
        <v>0</v>
      </c>
      <c r="F653" s="20" t="s">
        <v>85</v>
      </c>
    </row>
    <row r="654">
      <c r="C654" s="8">
        <v>45</v>
      </c>
      <c r="D654" s="9" t="s">
        <v>144</v>
      </c>
      <c r="E654" s="3">
        <v>0</v>
      </c>
      <c r="F654" s="20" t="s">
        <v>85</v>
      </c>
    </row>
    <row r="655">
      <c r="C655" s="8">
        <v>46</v>
      </c>
      <c r="D655" s="9" t="s">
        <v>145</v>
      </c>
      <c r="E655" s="3">
        <v>0</v>
      </c>
      <c r="F655" s="20" t="s">
        <v>85</v>
      </c>
    </row>
    <row r="656">
      <c r="C656" s="8">
        <v>47</v>
      </c>
      <c r="D656" s="9" t="s">
        <v>146</v>
      </c>
      <c r="E656" s="3">
        <v>0</v>
      </c>
      <c r="F656" s="20" t="s">
        <v>85</v>
      </c>
    </row>
    <row r="657">
      <c r="C657" s="8">
        <v>48</v>
      </c>
      <c r="D657" s="9" t="s">
        <v>147</v>
      </c>
      <c r="E657" s="3">
        <v>0</v>
      </c>
      <c r="F657" s="20" t="s">
        <v>85</v>
      </c>
    </row>
    <row r="658">
      <c r="C658" s="8">
        <v>49</v>
      </c>
      <c r="D658" s="9" t="s">
        <v>148</v>
      </c>
      <c r="E658" s="3">
        <v>2</v>
      </c>
      <c r="F658" s="2">
        <v>0.29999999999999999</v>
      </c>
    </row>
    <row r="659">
      <c r="C659" s="8">
        <v>50</v>
      </c>
      <c r="D659" s="9" t="s">
        <v>149</v>
      </c>
      <c r="E659" s="3">
        <v>0</v>
      </c>
      <c r="F659" s="20" t="s">
        <v>85</v>
      </c>
    </row>
    <row r="660">
      <c r="C660" s="8">
        <v>51</v>
      </c>
      <c r="D660" s="9" t="s">
        <v>150</v>
      </c>
      <c r="E660" s="3">
        <v>0</v>
      </c>
      <c r="F660" s="20" t="s">
        <v>85</v>
      </c>
    </row>
    <row r="661">
      <c r="C661" s="8">
        <v>52</v>
      </c>
      <c r="D661" s="9" t="s">
        <v>151</v>
      </c>
      <c r="E661" s="3">
        <v>0</v>
      </c>
      <c r="F661" s="20" t="s">
        <v>85</v>
      </c>
    </row>
    <row r="662">
      <c r="C662" s="8">
        <v>53</v>
      </c>
      <c r="D662" s="9" t="s">
        <v>152</v>
      </c>
      <c r="E662" s="3">
        <v>0</v>
      </c>
      <c r="F662" s="20" t="s">
        <v>85</v>
      </c>
    </row>
    <row r="663">
      <c r="C663" s="8">
        <v>54</v>
      </c>
      <c r="D663" s="9" t="s">
        <v>153</v>
      </c>
      <c r="E663" s="3">
        <v>2</v>
      </c>
      <c r="F663" s="2">
        <v>0.29999999999999999</v>
      </c>
    </row>
    <row r="664">
      <c r="C664" s="8">
        <v>55</v>
      </c>
      <c r="D664" s="9" t="s">
        <v>154</v>
      </c>
      <c r="E664" s="3">
        <v>0</v>
      </c>
      <c r="F664" s="20" t="s">
        <v>85</v>
      </c>
    </row>
    <row r="665">
      <c r="C665" s="8">
        <v>56</v>
      </c>
      <c r="D665" s="9" t="s">
        <v>155</v>
      </c>
      <c r="E665" s="3">
        <v>0</v>
      </c>
      <c r="F665" s="20" t="s">
        <v>85</v>
      </c>
    </row>
    <row r="666">
      <c r="C666" s="8">
        <v>57</v>
      </c>
      <c r="D666" s="9" t="s">
        <v>156</v>
      </c>
      <c r="E666" s="3">
        <v>0</v>
      </c>
      <c r="F666" s="20" t="s">
        <v>85</v>
      </c>
    </row>
    <row r="667">
      <c r="C667" s="8">
        <v>58</v>
      </c>
      <c r="D667" s="9" t="s">
        <v>157</v>
      </c>
      <c r="E667" s="3">
        <v>0</v>
      </c>
      <c r="F667" s="20" t="s">
        <v>85</v>
      </c>
    </row>
    <row r="668">
      <c r="C668" s="8">
        <v>59</v>
      </c>
      <c r="D668" s="9" t="s">
        <v>158</v>
      </c>
      <c r="E668" s="3">
        <v>0</v>
      </c>
      <c r="F668" s="20" t="s">
        <v>85</v>
      </c>
    </row>
    <row r="669">
      <c r="C669" s="8">
        <v>60</v>
      </c>
      <c r="D669" s="9" t="s">
        <v>159</v>
      </c>
      <c r="E669" s="3">
        <v>0</v>
      </c>
      <c r="F669" s="20" t="s">
        <v>85</v>
      </c>
    </row>
    <row r="670">
      <c r="C670" s="8">
        <v>61</v>
      </c>
      <c r="D670" s="9" t="s">
        <v>160</v>
      </c>
      <c r="E670" s="3">
        <v>0</v>
      </c>
      <c r="F670" s="20" t="s">
        <v>85</v>
      </c>
    </row>
    <row r="671">
      <c r="C671" s="8">
        <v>62</v>
      </c>
      <c r="D671" s="9" t="s">
        <v>161</v>
      </c>
      <c r="E671" s="3">
        <v>0</v>
      </c>
      <c r="F671" s="20" t="s">
        <v>85</v>
      </c>
    </row>
    <row r="672">
      <c r="C672" s="8">
        <v>63</v>
      </c>
      <c r="D672" s="9" t="s">
        <v>162</v>
      </c>
      <c r="E672" s="3">
        <v>0</v>
      </c>
      <c r="F672" s="20" t="s">
        <v>85</v>
      </c>
    </row>
    <row r="673">
      <c r="C673" s="8">
        <v>64</v>
      </c>
      <c r="D673" s="9" t="s">
        <v>163</v>
      </c>
      <c r="E673" s="3">
        <v>0</v>
      </c>
      <c r="F673" s="20" t="s">
        <v>85</v>
      </c>
    </row>
    <row r="674">
      <c r="C674" s="8">
        <v>65</v>
      </c>
      <c r="D674" s="9" t="s">
        <v>164</v>
      </c>
      <c r="E674" s="3">
        <v>0</v>
      </c>
      <c r="F674" s="20" t="s">
        <v>85</v>
      </c>
    </row>
    <row r="675">
      <c r="C675" s="8">
        <v>66</v>
      </c>
      <c r="D675" s="9" t="s">
        <v>165</v>
      </c>
      <c r="E675" s="3">
        <v>0</v>
      </c>
      <c r="F675" s="20" t="s">
        <v>85</v>
      </c>
    </row>
    <row r="676">
      <c r="C676" s="8">
        <v>67</v>
      </c>
      <c r="D676" s="9" t="s">
        <v>166</v>
      </c>
      <c r="E676" s="3">
        <v>0</v>
      </c>
      <c r="F676" s="20" t="s">
        <v>85</v>
      </c>
    </row>
    <row r="677">
      <c r="C677" s="8">
        <v>68</v>
      </c>
      <c r="D677" s="9" t="s">
        <v>167</v>
      </c>
      <c r="E677" s="3">
        <v>0</v>
      </c>
      <c r="F677" s="20" t="s">
        <v>85</v>
      </c>
    </row>
    <row r="678">
      <c r="C678" s="8">
        <v>69</v>
      </c>
      <c r="D678" s="9" t="s">
        <v>168</v>
      </c>
      <c r="E678" s="3">
        <v>0</v>
      </c>
      <c r="F678" s="20" t="s">
        <v>85</v>
      </c>
    </row>
    <row r="679">
      <c r="C679" s="8">
        <v>70</v>
      </c>
      <c r="D679" s="9" t="s">
        <v>169</v>
      </c>
      <c r="E679" s="3">
        <v>0</v>
      </c>
      <c r="F679" s="20" t="s">
        <v>85</v>
      </c>
    </row>
    <row r="680">
      <c r="C680" s="8">
        <v>71</v>
      </c>
      <c r="D680" s="9" t="s">
        <v>170</v>
      </c>
      <c r="E680" s="3">
        <v>0</v>
      </c>
      <c r="F680" s="20" t="s">
        <v>85</v>
      </c>
    </row>
    <row r="681">
      <c r="C681" s="8">
        <v>72</v>
      </c>
      <c r="D681" s="9" t="s">
        <v>171</v>
      </c>
      <c r="E681" s="3">
        <v>0</v>
      </c>
      <c r="F681" s="20" t="s">
        <v>85</v>
      </c>
    </row>
    <row r="682">
      <c r="C682" s="8">
        <v>73</v>
      </c>
      <c r="D682" s="9" t="s">
        <v>172</v>
      </c>
      <c r="E682" s="3">
        <v>0</v>
      </c>
      <c r="F682" s="20" t="s">
        <v>85</v>
      </c>
    </row>
    <row r="683">
      <c r="C683" s="8">
        <v>74</v>
      </c>
      <c r="D683" s="9" t="s">
        <v>173</v>
      </c>
      <c r="E683" s="3">
        <v>0</v>
      </c>
      <c r="F683" s="20" t="s">
        <v>85</v>
      </c>
    </row>
    <row r="684">
      <c r="C684" s="8">
        <v>75</v>
      </c>
      <c r="D684" s="9" t="s">
        <v>174</v>
      </c>
      <c r="E684" s="3">
        <v>0</v>
      </c>
      <c r="F684" s="20" t="s">
        <v>85</v>
      </c>
    </row>
    <row r="685">
      <c r="C685" s="8">
        <v>76</v>
      </c>
      <c r="D685" s="9" t="s">
        <v>175</v>
      </c>
      <c r="E685" s="3">
        <v>0</v>
      </c>
      <c r="F685" s="20" t="s">
        <v>85</v>
      </c>
    </row>
    <row r="686">
      <c r="C686" s="8">
        <v>77</v>
      </c>
      <c r="D686" s="9" t="s">
        <v>176</v>
      </c>
      <c r="E686" s="3">
        <v>1</v>
      </c>
      <c r="F686" s="2">
        <v>0.20000000000000001</v>
      </c>
    </row>
    <row r="687">
      <c r="C687" s="8">
        <v>78</v>
      </c>
      <c r="D687" s="9" t="s">
        <v>177</v>
      </c>
      <c r="E687" s="3">
        <v>1</v>
      </c>
      <c r="F687" s="2">
        <v>0.20000000000000001</v>
      </c>
    </row>
    <row r="688">
      <c r="C688" s="8">
        <v>79</v>
      </c>
      <c r="D688" s="9" t="s">
        <v>178</v>
      </c>
      <c r="E688" s="3">
        <v>1</v>
      </c>
      <c r="F688" s="2">
        <v>0.20000000000000001</v>
      </c>
    </row>
    <row r="689">
      <c r="C689" s="8">
        <v>80</v>
      </c>
      <c r="D689" s="9" t="s">
        <v>179</v>
      </c>
      <c r="E689" s="3">
        <v>0</v>
      </c>
      <c r="F689" s="20" t="s">
        <v>85</v>
      </c>
    </row>
    <row r="690">
      <c r="C690" s="8">
        <v>81</v>
      </c>
      <c r="D690" s="9" t="s">
        <v>180</v>
      </c>
      <c r="E690" s="3">
        <v>0</v>
      </c>
      <c r="F690" s="20" t="s">
        <v>85</v>
      </c>
    </row>
    <row r="691">
      <c r="C691" s="8">
        <v>82</v>
      </c>
      <c r="D691" s="9" t="s">
        <v>181</v>
      </c>
      <c r="E691" s="3">
        <v>0</v>
      </c>
      <c r="F691" s="20" t="s">
        <v>85</v>
      </c>
    </row>
    <row r="692">
      <c r="C692" s="8">
        <v>83</v>
      </c>
      <c r="D692" s="9" t="s">
        <v>182</v>
      </c>
      <c r="E692" s="3">
        <v>0</v>
      </c>
      <c r="F692" s="20" t="s">
        <v>85</v>
      </c>
    </row>
    <row r="693">
      <c r="C693" s="8">
        <v>84</v>
      </c>
      <c r="D693" s="9" t="s">
        <v>183</v>
      </c>
      <c r="E693" s="3">
        <v>1</v>
      </c>
      <c r="F693" s="2">
        <v>0.20000000000000001</v>
      </c>
    </row>
    <row r="694">
      <c r="C694" s="8">
        <v>85</v>
      </c>
      <c r="D694" s="9" t="s">
        <v>184</v>
      </c>
      <c r="E694" s="3">
        <v>0</v>
      </c>
      <c r="F694" s="20" t="s">
        <v>85</v>
      </c>
    </row>
    <row r="695">
      <c r="C695" s="8">
        <v>86</v>
      </c>
      <c r="D695" s="9" t="s">
        <v>185</v>
      </c>
      <c r="E695" s="3">
        <v>0</v>
      </c>
      <c r="F695" s="20" t="s">
        <v>85</v>
      </c>
    </row>
    <row r="696">
      <c r="C696" s="8">
        <v>87</v>
      </c>
      <c r="D696" s="9" t="s">
        <v>186</v>
      </c>
      <c r="E696" s="3">
        <v>0</v>
      </c>
      <c r="F696" s="20" t="s">
        <v>85</v>
      </c>
    </row>
    <row r="697">
      <c r="C697" s="8">
        <v>88</v>
      </c>
      <c r="D697" s="9" t="s">
        <v>187</v>
      </c>
      <c r="E697" s="3">
        <v>0</v>
      </c>
      <c r="F697" s="20" t="s">
        <v>85</v>
      </c>
    </row>
    <row r="698">
      <c r="C698" s="8">
        <v>89</v>
      </c>
      <c r="D698" s="9" t="s">
        <v>188</v>
      </c>
      <c r="E698" s="3">
        <v>0</v>
      </c>
      <c r="F698" s="20" t="s">
        <v>85</v>
      </c>
    </row>
    <row r="699">
      <c r="C699" s="8">
        <v>90</v>
      </c>
      <c r="D699" s="9" t="s">
        <v>189</v>
      </c>
      <c r="E699" s="3">
        <v>0</v>
      </c>
      <c r="F699" s="20" t="s">
        <v>85</v>
      </c>
    </row>
    <row r="700">
      <c r="C700" s="8">
        <v>91</v>
      </c>
      <c r="D700" s="9" t="s">
        <v>190</v>
      </c>
      <c r="E700" s="3">
        <v>0</v>
      </c>
      <c r="F700" s="20" t="s">
        <v>85</v>
      </c>
    </row>
    <row r="701">
      <c r="C701" s="8">
        <v>92</v>
      </c>
      <c r="D701" s="9" t="s">
        <v>191</v>
      </c>
      <c r="E701" s="3">
        <v>0</v>
      </c>
      <c r="F701" s="20" t="s">
        <v>85</v>
      </c>
    </row>
    <row r="702">
      <c r="C702" s="8">
        <v>93</v>
      </c>
      <c r="D702" s="9" t="s">
        <v>192</v>
      </c>
      <c r="E702" s="3">
        <v>0</v>
      </c>
      <c r="F702" s="20" t="s">
        <v>85</v>
      </c>
    </row>
    <row r="703">
      <c r="C703" s="8">
        <v>94</v>
      </c>
      <c r="D703" s="9" t="s">
        <v>193</v>
      </c>
      <c r="E703" s="3">
        <v>0</v>
      </c>
      <c r="F703" s="20" t="s">
        <v>85</v>
      </c>
    </row>
    <row r="704">
      <c r="C704" s="8">
        <v>95</v>
      </c>
      <c r="D704" s="9" t="s">
        <v>194</v>
      </c>
      <c r="E704" s="3">
        <v>0</v>
      </c>
      <c r="F704" s="20" t="s">
        <v>85</v>
      </c>
    </row>
    <row r="705">
      <c r="C705" s="8">
        <v>96</v>
      </c>
      <c r="D705" s="9" t="s">
        <v>195</v>
      </c>
      <c r="E705" s="3">
        <v>1</v>
      </c>
      <c r="F705" s="2">
        <v>0.20000000000000001</v>
      </c>
    </row>
    <row r="706">
      <c r="C706" s="8">
        <v>97</v>
      </c>
      <c r="D706" s="9" t="s">
        <v>196</v>
      </c>
      <c r="E706" s="3">
        <v>0</v>
      </c>
      <c r="F706" s="20" t="s">
        <v>85</v>
      </c>
    </row>
    <row r="707">
      <c r="C707" s="8">
        <v>98</v>
      </c>
      <c r="D707" s="9" t="s">
        <v>451</v>
      </c>
      <c r="E707" s="3">
        <v>1</v>
      </c>
      <c r="F707" s="2">
        <v>0.20000000000000001</v>
      </c>
    </row>
    <row r="708">
      <c r="C708" s="8">
        <v>99</v>
      </c>
      <c r="D708" s="9" t="s">
        <v>197</v>
      </c>
      <c r="E708" s="3">
        <v>0</v>
      </c>
      <c r="F708" s="20" t="s">
        <v>85</v>
      </c>
    </row>
    <row r="709">
      <c r="C709" s="8">
        <v>100</v>
      </c>
      <c r="D709" s="9" t="s">
        <v>198</v>
      </c>
      <c r="E709" s="3">
        <v>0</v>
      </c>
      <c r="F709" s="20" t="s">
        <v>85</v>
      </c>
    </row>
    <row r="710">
      <c r="C710" s="8">
        <v>101</v>
      </c>
      <c r="D710" s="9" t="s">
        <v>199</v>
      </c>
      <c r="E710" s="3">
        <v>0</v>
      </c>
      <c r="F710" s="20" t="s">
        <v>85</v>
      </c>
    </row>
    <row r="711">
      <c r="C711" s="8">
        <v>102</v>
      </c>
      <c r="D711" s="9" t="s">
        <v>200</v>
      </c>
      <c r="E711" s="3">
        <v>9</v>
      </c>
      <c r="F711" s="2">
        <v>1.6000000000000001</v>
      </c>
    </row>
    <row r="712">
      <c r="C712" s="8">
        <v>103</v>
      </c>
      <c r="D712" s="9" t="s">
        <v>201</v>
      </c>
      <c r="E712" s="3">
        <v>1</v>
      </c>
      <c r="F712" s="2">
        <v>0.20000000000000001</v>
      </c>
    </row>
    <row r="713">
      <c r="C713" s="8">
        <v>104</v>
      </c>
      <c r="D713" s="9" t="s">
        <v>202</v>
      </c>
      <c r="E713" s="3">
        <v>0</v>
      </c>
      <c r="F713" s="20" t="s">
        <v>85</v>
      </c>
    </row>
    <row r="714">
      <c r="C714" s="8">
        <v>105</v>
      </c>
      <c r="D714" s="9" t="s">
        <v>203</v>
      </c>
      <c r="E714" s="3">
        <v>0</v>
      </c>
      <c r="F714" s="20" t="s">
        <v>85</v>
      </c>
    </row>
    <row r="715">
      <c r="C715" s="8">
        <v>106</v>
      </c>
      <c r="D715" s="9" t="s">
        <v>204</v>
      </c>
      <c r="E715" s="3">
        <v>0</v>
      </c>
      <c r="F715" s="20" t="s">
        <v>85</v>
      </c>
    </row>
    <row r="716">
      <c r="C716" s="8">
        <v>107</v>
      </c>
      <c r="D716" s="9" t="s">
        <v>205</v>
      </c>
      <c r="E716" s="3">
        <v>0</v>
      </c>
      <c r="F716" s="20" t="s">
        <v>85</v>
      </c>
    </row>
    <row r="717">
      <c r="C717" s="8">
        <v>108</v>
      </c>
      <c r="D717" s="9" t="s">
        <v>206</v>
      </c>
      <c r="E717" s="3">
        <v>0</v>
      </c>
      <c r="F717" s="20" t="s">
        <v>85</v>
      </c>
    </row>
    <row r="718">
      <c r="C718" s="8">
        <v>109</v>
      </c>
      <c r="D718" s="9" t="s">
        <v>207</v>
      </c>
      <c r="E718" s="3">
        <v>0</v>
      </c>
      <c r="F718" s="20" t="s">
        <v>85</v>
      </c>
    </row>
    <row r="719">
      <c r="C719" s="8">
        <v>110</v>
      </c>
      <c r="D719" s="9" t="s">
        <v>208</v>
      </c>
      <c r="E719" s="3">
        <v>3</v>
      </c>
      <c r="F719" s="2">
        <v>0.5</v>
      </c>
    </row>
    <row r="720">
      <c r="C720" s="8">
        <v>111</v>
      </c>
      <c r="D720" s="9" t="s">
        <v>209</v>
      </c>
      <c r="E720" s="3">
        <v>0</v>
      </c>
      <c r="F720" s="20" t="s">
        <v>85</v>
      </c>
    </row>
    <row r="721">
      <c r="C721" s="8">
        <v>112</v>
      </c>
      <c r="D721" s="9" t="s">
        <v>210</v>
      </c>
      <c r="E721" s="3">
        <v>0</v>
      </c>
      <c r="F721" s="20" t="s">
        <v>85</v>
      </c>
    </row>
    <row r="722">
      <c r="C722" s="8">
        <v>113</v>
      </c>
      <c r="D722" s="9" t="s">
        <v>211</v>
      </c>
      <c r="E722" s="3">
        <v>0</v>
      </c>
      <c r="F722" s="20" t="s">
        <v>85</v>
      </c>
    </row>
    <row r="723">
      <c r="C723" s="8">
        <v>114</v>
      </c>
      <c r="D723" s="9" t="s">
        <v>212</v>
      </c>
      <c r="E723" s="3">
        <v>0</v>
      </c>
      <c r="F723" s="20" t="s">
        <v>85</v>
      </c>
    </row>
    <row r="724">
      <c r="C724" s="8">
        <v>115</v>
      </c>
      <c r="D724" s="9" t="s">
        <v>213</v>
      </c>
      <c r="E724" s="3">
        <v>0</v>
      </c>
      <c r="F724" s="20" t="s">
        <v>85</v>
      </c>
    </row>
    <row r="725">
      <c r="C725" s="8">
        <v>116</v>
      </c>
      <c r="D725" s="9" t="s">
        <v>214</v>
      </c>
      <c r="E725" s="3">
        <v>0</v>
      </c>
      <c r="F725" s="20" t="s">
        <v>85</v>
      </c>
    </row>
    <row r="726">
      <c r="C726" s="8">
        <v>117</v>
      </c>
      <c r="D726" s="9" t="s">
        <v>215</v>
      </c>
      <c r="E726" s="3">
        <v>0</v>
      </c>
      <c r="F726" s="20" t="s">
        <v>85</v>
      </c>
    </row>
    <row r="727">
      <c r="C727" s="8">
        <v>118</v>
      </c>
      <c r="D727" s="9" t="s">
        <v>216</v>
      </c>
      <c r="E727" s="3">
        <v>0</v>
      </c>
      <c r="F727" s="20" t="s">
        <v>85</v>
      </c>
    </row>
    <row r="728">
      <c r="C728" s="8">
        <v>119</v>
      </c>
      <c r="D728" s="9" t="s">
        <v>217</v>
      </c>
      <c r="E728" s="3">
        <v>0</v>
      </c>
      <c r="F728" s="20" t="s">
        <v>85</v>
      </c>
    </row>
    <row r="729">
      <c r="C729" s="8">
        <v>120</v>
      </c>
      <c r="D729" s="9" t="s">
        <v>218</v>
      </c>
      <c r="E729" s="3">
        <v>0</v>
      </c>
      <c r="F729" s="20" t="s">
        <v>85</v>
      </c>
    </row>
    <row r="730">
      <c r="C730" s="8">
        <v>121</v>
      </c>
      <c r="D730" s="9" t="s">
        <v>219</v>
      </c>
      <c r="E730" s="3">
        <v>0</v>
      </c>
      <c r="F730" s="20" t="s">
        <v>85</v>
      </c>
    </row>
    <row r="731">
      <c r="C731" s="8">
        <v>122</v>
      </c>
      <c r="D731" s="9" t="s">
        <v>220</v>
      </c>
      <c r="E731" s="3">
        <v>0</v>
      </c>
      <c r="F731" s="20" t="s">
        <v>85</v>
      </c>
    </row>
    <row r="732">
      <c r="C732" s="8">
        <v>123</v>
      </c>
      <c r="D732" s="9" t="s">
        <v>221</v>
      </c>
      <c r="E732" s="3">
        <v>0</v>
      </c>
      <c r="F732" s="20" t="s">
        <v>85</v>
      </c>
    </row>
    <row r="733">
      <c r="C733" s="8">
        <v>124</v>
      </c>
      <c r="D733" s="9" t="s">
        <v>222</v>
      </c>
      <c r="E733" s="3">
        <v>0</v>
      </c>
      <c r="F733" s="20" t="s">
        <v>85</v>
      </c>
    </row>
    <row r="734">
      <c r="C734" s="8">
        <v>125</v>
      </c>
      <c r="D734" s="9" t="s">
        <v>452</v>
      </c>
      <c r="E734" s="3">
        <v>1</v>
      </c>
      <c r="F734" s="2">
        <v>0.20000000000000001</v>
      </c>
    </row>
    <row r="735">
      <c r="C735" s="8">
        <v>126</v>
      </c>
      <c r="D735" s="9" t="s">
        <v>223</v>
      </c>
      <c r="E735" s="3">
        <v>0</v>
      </c>
      <c r="F735" s="20" t="s">
        <v>85</v>
      </c>
    </row>
    <row r="736">
      <c r="C736" s="8">
        <v>127</v>
      </c>
      <c r="D736" s="9" t="s">
        <v>224</v>
      </c>
      <c r="E736" s="3">
        <v>0</v>
      </c>
      <c r="F736" s="20" t="s">
        <v>85</v>
      </c>
    </row>
    <row r="737">
      <c r="C737" s="8">
        <v>128</v>
      </c>
      <c r="D737" s="9" t="s">
        <v>225</v>
      </c>
      <c r="E737" s="3">
        <v>1</v>
      </c>
      <c r="F737" s="2">
        <v>0.20000000000000001</v>
      </c>
    </row>
    <row r="738">
      <c r="C738" s="8">
        <v>129</v>
      </c>
      <c r="D738" s="9" t="s">
        <v>226</v>
      </c>
      <c r="E738" s="3">
        <v>1</v>
      </c>
      <c r="F738" s="2">
        <v>0.20000000000000001</v>
      </c>
    </row>
    <row r="739">
      <c r="C739" s="8">
        <v>130</v>
      </c>
      <c r="D739" s="9" t="s">
        <v>227</v>
      </c>
      <c r="E739" s="3">
        <v>0</v>
      </c>
      <c r="F739" s="20" t="s">
        <v>85</v>
      </c>
    </row>
    <row r="740">
      <c r="C740" s="8">
        <v>131</v>
      </c>
      <c r="D740" s="9" t="s">
        <v>228</v>
      </c>
      <c r="E740" s="3">
        <v>2</v>
      </c>
      <c r="F740" s="2">
        <v>0.29999999999999999</v>
      </c>
    </row>
    <row r="741">
      <c r="C741" s="8">
        <v>132</v>
      </c>
      <c r="D741" s="9" t="s">
        <v>229</v>
      </c>
      <c r="E741" s="3">
        <v>1</v>
      </c>
      <c r="F741" s="2">
        <v>0.20000000000000001</v>
      </c>
    </row>
    <row r="742">
      <c r="C742" s="8">
        <v>133</v>
      </c>
      <c r="D742" s="9" t="s">
        <v>230</v>
      </c>
      <c r="E742" s="3">
        <v>1</v>
      </c>
      <c r="F742" s="2">
        <v>0.20000000000000001</v>
      </c>
    </row>
    <row r="743">
      <c r="C743" s="8">
        <v>134</v>
      </c>
      <c r="D743" s="9" t="s">
        <v>231</v>
      </c>
      <c r="E743" s="3">
        <v>0</v>
      </c>
      <c r="F743" s="20" t="s">
        <v>85</v>
      </c>
    </row>
    <row r="744">
      <c r="C744" s="8">
        <v>135</v>
      </c>
      <c r="D744" s="9" t="s">
        <v>233</v>
      </c>
      <c r="E744" s="3">
        <v>3</v>
      </c>
      <c r="F744" s="2">
        <v>0.5</v>
      </c>
    </row>
    <row r="745">
      <c r="C745" s="7"/>
      <c r="D745" s="12" t="s">
        <v>234</v>
      </c>
      <c r="E745" s="19">
        <v>577</v>
      </c>
      <c r="F745" s="21">
        <v>99.5</v>
      </c>
    </row>
    <row r="746">
      <c r="C746" s="10"/>
      <c r="D746" s="13" t="s">
        <v>19</v>
      </c>
      <c r="E746" s="17"/>
      <c r="F746" s="16"/>
    </row>
    <row r="748">
      <c r="B748" s="4" t="str">
        <f ca="1" xml:space="preserve"> HYPERLINK("#'目次'!B28", "[23]")</f>
        <v>[23]</v>
      </c>
      <c r="C748" s="1" t="s">
        <v>454</v>
      </c>
    </row>
    <row r="749">
      <c r="B749" s="1" t="s">
        <v>7</v>
      </c>
      <c r="C749" s="1" t="s">
        <v>450</v>
      </c>
    </row>
    <row r="750">
      <c r="B750" s="1"/>
      <c r="C750" s="1"/>
    </row>
    <row r="751">
      <c r="E751" s="5" t="s">
        <v>2</v>
      </c>
      <c r="F751" s="15" t="s">
        <v>3</v>
      </c>
    </row>
    <row r="752">
      <c r="C752" s="6"/>
      <c r="D752" s="11" t="s">
        <v>10</v>
      </c>
      <c r="E752" s="14">
        <v>580</v>
      </c>
      <c r="F752" s="18">
        <v>100</v>
      </c>
    </row>
    <row r="753">
      <c r="C753" s="8">
        <v>1</v>
      </c>
      <c r="D753" s="9" t="s">
        <v>455</v>
      </c>
      <c r="E753" s="3">
        <v>10</v>
      </c>
      <c r="F753" s="2">
        <v>1.7</v>
      </c>
    </row>
    <row r="754">
      <c r="C754" s="8">
        <v>2</v>
      </c>
      <c r="D754" s="9" t="s">
        <v>456</v>
      </c>
      <c r="E754" s="3">
        <v>16</v>
      </c>
      <c r="F754" s="2">
        <v>2.7999999999999998</v>
      </c>
    </row>
    <row r="755">
      <c r="C755" s="8">
        <v>3</v>
      </c>
      <c r="D755" s="9" t="s">
        <v>457</v>
      </c>
      <c r="E755" s="3">
        <v>54</v>
      </c>
      <c r="F755" s="2">
        <v>9.3000000000000007</v>
      </c>
    </row>
    <row r="756">
      <c r="C756" s="8">
        <v>4</v>
      </c>
      <c r="D756" s="9" t="s">
        <v>458</v>
      </c>
      <c r="E756" s="3">
        <v>86</v>
      </c>
      <c r="F756" s="2">
        <v>14.800000000000001</v>
      </c>
    </row>
    <row r="757">
      <c r="C757" s="8">
        <v>5</v>
      </c>
      <c r="D757" s="9" t="s">
        <v>459</v>
      </c>
      <c r="E757" s="3">
        <v>207</v>
      </c>
      <c r="F757" s="2">
        <v>35.700000000000003</v>
      </c>
    </row>
    <row r="758">
      <c r="C758" s="8">
        <v>6</v>
      </c>
      <c r="D758" s="9" t="s">
        <v>460</v>
      </c>
      <c r="E758" s="3">
        <v>177</v>
      </c>
      <c r="F758" s="2">
        <v>30.5</v>
      </c>
    </row>
    <row r="759">
      <c r="C759" s="8">
        <v>7</v>
      </c>
      <c r="D759" s="9" t="s">
        <v>461</v>
      </c>
      <c r="E759" s="3">
        <v>22</v>
      </c>
      <c r="F759" s="2">
        <v>3.7999999999999998</v>
      </c>
    </row>
    <row r="760">
      <c r="C760" s="8">
        <v>8</v>
      </c>
      <c r="D760" s="9" t="s">
        <v>233</v>
      </c>
      <c r="E760" s="3">
        <v>8</v>
      </c>
      <c r="F760" s="2">
        <v>1.3999999999999999</v>
      </c>
    </row>
    <row r="761">
      <c r="C761" s="8"/>
      <c r="D761" s="9" t="s">
        <v>462</v>
      </c>
      <c r="E761" s="25" t="s">
        <v>85</v>
      </c>
      <c r="F761" s="24">
        <v>4.9000000000000004</v>
      </c>
    </row>
    <row r="762">
      <c r="C762" s="7"/>
      <c r="D762" s="12" t="s">
        <v>247</v>
      </c>
      <c r="E762" s="23" t="s">
        <v>85</v>
      </c>
      <c r="F762" s="26">
        <v>1.2</v>
      </c>
    </row>
    <row r="763">
      <c r="C763" s="10"/>
      <c r="D763" s="13" t="s">
        <v>19</v>
      </c>
      <c r="E763" s="17"/>
      <c r="F763" s="16"/>
    </row>
    <row r="765">
      <c r="B765" s="4" t="str">
        <f ca="1" xml:space="preserve"> HYPERLINK("#'目次'!B29", "[24]")</f>
        <v>[24]</v>
      </c>
      <c r="C765" s="1" t="s">
        <v>464</v>
      </c>
    </row>
    <row r="766">
      <c r="B766" s="1" t="s">
        <v>7</v>
      </c>
      <c r="C766" s="1" t="s">
        <v>450</v>
      </c>
    </row>
    <row r="767">
      <c r="B767" s="1"/>
      <c r="C767" s="1"/>
    </row>
    <row r="768">
      <c r="E768" s="5" t="s">
        <v>2</v>
      </c>
      <c r="F768" s="15" t="s">
        <v>3</v>
      </c>
    </row>
    <row r="769">
      <c r="C769" s="6"/>
      <c r="D769" s="11" t="s">
        <v>10</v>
      </c>
      <c r="E769" s="14">
        <v>580</v>
      </c>
      <c r="F769" s="18">
        <v>100</v>
      </c>
    </row>
    <row r="770">
      <c r="C770" s="8">
        <v>1</v>
      </c>
      <c r="D770" s="9" t="s">
        <v>465</v>
      </c>
      <c r="E770" s="3">
        <v>0</v>
      </c>
      <c r="F770" s="20" t="s">
        <v>85</v>
      </c>
    </row>
    <row r="771">
      <c r="C771" s="8">
        <v>2</v>
      </c>
      <c r="D771" s="9" t="s">
        <v>466</v>
      </c>
      <c r="E771" s="3">
        <v>65</v>
      </c>
      <c r="F771" s="2">
        <v>11.199999999999999</v>
      </c>
    </row>
    <row r="772">
      <c r="C772" s="8">
        <v>3</v>
      </c>
      <c r="D772" s="9" t="s">
        <v>467</v>
      </c>
      <c r="E772" s="3">
        <v>367</v>
      </c>
      <c r="F772" s="2">
        <v>63.299999999999997</v>
      </c>
    </row>
    <row r="773">
      <c r="C773" s="8">
        <v>4</v>
      </c>
      <c r="D773" s="9" t="s">
        <v>468</v>
      </c>
      <c r="E773" s="3">
        <v>119</v>
      </c>
      <c r="F773" s="2">
        <v>20.5</v>
      </c>
    </row>
    <row r="774">
      <c r="C774" s="8">
        <v>5</v>
      </c>
      <c r="D774" s="9" t="s">
        <v>469</v>
      </c>
      <c r="E774" s="3">
        <v>14</v>
      </c>
      <c r="F774" s="2">
        <v>2.3999999999999999</v>
      </c>
    </row>
    <row r="775">
      <c r="C775" s="8">
        <v>6</v>
      </c>
      <c r="D775" s="9" t="s">
        <v>470</v>
      </c>
      <c r="E775" s="3">
        <v>4</v>
      </c>
      <c r="F775" s="2">
        <v>0.69999999999999996</v>
      </c>
    </row>
    <row r="776">
      <c r="C776" s="8">
        <v>7</v>
      </c>
      <c r="D776" s="9" t="s">
        <v>471</v>
      </c>
      <c r="E776" s="3">
        <v>1</v>
      </c>
      <c r="F776" s="2">
        <v>0.20000000000000001</v>
      </c>
    </row>
    <row r="777">
      <c r="C777" s="8">
        <v>8</v>
      </c>
      <c r="D777" s="9" t="s">
        <v>472</v>
      </c>
      <c r="E777" s="3">
        <v>0</v>
      </c>
      <c r="F777" s="20" t="s">
        <v>85</v>
      </c>
    </row>
    <row r="778">
      <c r="C778" s="8">
        <v>9</v>
      </c>
      <c r="D778" s="9" t="s">
        <v>233</v>
      </c>
      <c r="E778" s="3">
        <v>10</v>
      </c>
      <c r="F778" s="2">
        <v>1.7</v>
      </c>
    </row>
    <row r="779">
      <c r="C779" s="8"/>
      <c r="D779" s="9" t="s">
        <v>473</v>
      </c>
      <c r="E779" s="25" t="s">
        <v>85</v>
      </c>
      <c r="F779" s="24">
        <v>2.2000000000000002</v>
      </c>
    </row>
    <row r="780">
      <c r="C780" s="7"/>
      <c r="D780" s="12" t="s">
        <v>247</v>
      </c>
      <c r="E780" s="23" t="s">
        <v>85</v>
      </c>
      <c r="F780" s="26">
        <v>0.69999999999999996</v>
      </c>
    </row>
    <row r="781">
      <c r="C781" s="10"/>
      <c r="D781" s="13" t="s">
        <v>19</v>
      </c>
      <c r="E781" s="17"/>
      <c r="F781" s="16"/>
    </row>
    <row r="783">
      <c r="B783" s="4" t="str">
        <f ca="1" xml:space="preserve"> HYPERLINK("#'目次'!B30", "[25]")</f>
        <v>[25]</v>
      </c>
      <c r="C783" s="1" t="s">
        <v>475</v>
      </c>
    </row>
    <row r="784">
      <c r="B784" s="1" t="s">
        <v>7</v>
      </c>
      <c r="C784" s="1" t="s">
        <v>476</v>
      </c>
    </row>
    <row r="785">
      <c r="B785" s="1"/>
      <c r="C785" s="1"/>
    </row>
    <row r="786">
      <c r="E786" s="5" t="s">
        <v>2</v>
      </c>
      <c r="F786" s="15" t="s">
        <v>3</v>
      </c>
    </row>
    <row r="787">
      <c r="C787" s="6"/>
      <c r="D787" s="11" t="s">
        <v>10</v>
      </c>
      <c r="E787" s="14">
        <v>514</v>
      </c>
      <c r="F787" s="18">
        <v>100</v>
      </c>
    </row>
    <row r="788">
      <c r="C788" s="8">
        <v>1</v>
      </c>
      <c r="D788" s="9" t="s">
        <v>465</v>
      </c>
      <c r="E788" s="3">
        <v>0</v>
      </c>
      <c r="F788" s="20" t="s">
        <v>85</v>
      </c>
    </row>
    <row r="789">
      <c r="C789" s="8">
        <v>2</v>
      </c>
      <c r="D789" s="9" t="s">
        <v>466</v>
      </c>
      <c r="E789" s="3">
        <v>8</v>
      </c>
      <c r="F789" s="2">
        <v>1.6000000000000001</v>
      </c>
    </row>
    <row r="790">
      <c r="C790" s="8">
        <v>3</v>
      </c>
      <c r="D790" s="9" t="s">
        <v>467</v>
      </c>
      <c r="E790" s="3">
        <v>95</v>
      </c>
      <c r="F790" s="2">
        <v>18.5</v>
      </c>
    </row>
    <row r="791">
      <c r="C791" s="8">
        <v>4</v>
      </c>
      <c r="D791" s="9" t="s">
        <v>468</v>
      </c>
      <c r="E791" s="3">
        <v>246</v>
      </c>
      <c r="F791" s="2">
        <v>47.899999999999999</v>
      </c>
    </row>
    <row r="792">
      <c r="C792" s="8">
        <v>5</v>
      </c>
      <c r="D792" s="9" t="s">
        <v>469</v>
      </c>
      <c r="E792" s="3">
        <v>105</v>
      </c>
      <c r="F792" s="2">
        <v>20.399999999999999</v>
      </c>
    </row>
    <row r="793">
      <c r="C793" s="8">
        <v>6</v>
      </c>
      <c r="D793" s="9" t="s">
        <v>470</v>
      </c>
      <c r="E793" s="3">
        <v>29</v>
      </c>
      <c r="F793" s="2">
        <v>5.5999999999999996</v>
      </c>
    </row>
    <row r="794">
      <c r="C794" s="8">
        <v>7</v>
      </c>
      <c r="D794" s="9" t="s">
        <v>471</v>
      </c>
      <c r="E794" s="3">
        <v>10</v>
      </c>
      <c r="F794" s="2">
        <v>1.8999999999999999</v>
      </c>
    </row>
    <row r="795">
      <c r="C795" s="8">
        <v>8</v>
      </c>
      <c r="D795" s="9" t="s">
        <v>472</v>
      </c>
      <c r="E795" s="3">
        <v>15</v>
      </c>
      <c r="F795" s="2">
        <v>2.8999999999999999</v>
      </c>
    </row>
    <row r="796">
      <c r="C796" s="8">
        <v>9</v>
      </c>
      <c r="D796" s="9" t="s">
        <v>233</v>
      </c>
      <c r="E796" s="3">
        <v>6</v>
      </c>
      <c r="F796" s="2">
        <v>1.2</v>
      </c>
    </row>
    <row r="797">
      <c r="C797" s="8"/>
      <c r="D797" s="9" t="s">
        <v>473</v>
      </c>
      <c r="E797" s="25" t="s">
        <v>85</v>
      </c>
      <c r="F797" s="24">
        <v>3.2999999999999998</v>
      </c>
    </row>
    <row r="798">
      <c r="C798" s="7"/>
      <c r="D798" s="12" t="s">
        <v>247</v>
      </c>
      <c r="E798" s="23" t="s">
        <v>85</v>
      </c>
      <c r="F798" s="26">
        <v>1.3999999999999999</v>
      </c>
    </row>
    <row r="799">
      <c r="C799" s="10"/>
      <c r="D799" s="13" t="s">
        <v>19</v>
      </c>
      <c r="E799" s="17"/>
      <c r="F799" s="16"/>
    </row>
    <row r="801">
      <c r="B801" s="4" t="str">
        <f ca="1" xml:space="preserve"> HYPERLINK("#'目次'!B31", "[26]")</f>
        <v>[26]</v>
      </c>
      <c r="C801" s="1" t="s">
        <v>478</v>
      </c>
    </row>
    <row r="802">
      <c r="B802" s="1" t="s">
        <v>7</v>
      </c>
      <c r="C802" s="1" t="s">
        <v>450</v>
      </c>
    </row>
    <row r="803">
      <c r="B803" s="1"/>
      <c r="C803" s="1"/>
    </row>
    <row r="804">
      <c r="E804" s="5" t="s">
        <v>2</v>
      </c>
      <c r="F804" s="15" t="s">
        <v>3</v>
      </c>
    </row>
    <row r="805">
      <c r="C805" s="6"/>
      <c r="D805" s="11" t="s">
        <v>10</v>
      </c>
      <c r="E805" s="14">
        <v>580</v>
      </c>
      <c r="F805" s="18">
        <v>100</v>
      </c>
    </row>
    <row r="806">
      <c r="C806" s="8">
        <v>1</v>
      </c>
      <c r="D806" s="9" t="s">
        <v>479</v>
      </c>
      <c r="E806" s="3">
        <v>137</v>
      </c>
      <c r="F806" s="2">
        <v>23.600000000000001</v>
      </c>
    </row>
    <row r="807">
      <c r="C807" s="8">
        <v>2</v>
      </c>
      <c r="D807" s="9" t="s">
        <v>480</v>
      </c>
      <c r="E807" s="3">
        <v>377</v>
      </c>
      <c r="F807" s="2">
        <v>65</v>
      </c>
    </row>
    <row r="808">
      <c r="C808" s="8">
        <v>3</v>
      </c>
      <c r="D808" s="9" t="s">
        <v>481</v>
      </c>
      <c r="E808" s="3">
        <v>57</v>
      </c>
      <c r="F808" s="2">
        <v>9.8000000000000007</v>
      </c>
    </row>
    <row r="809">
      <c r="C809" s="7">
        <v>4</v>
      </c>
      <c r="D809" s="12" t="s">
        <v>233</v>
      </c>
      <c r="E809" s="19">
        <v>9</v>
      </c>
      <c r="F809" s="21">
        <v>1.6000000000000001</v>
      </c>
    </row>
    <row r="810">
      <c r="C810" s="10"/>
      <c r="D810" s="13" t="s">
        <v>19</v>
      </c>
      <c r="E810" s="17"/>
      <c r="F810" s="16"/>
    </row>
    <row r="812">
      <c r="B812" s="4" t="str">
        <f ca="1" xml:space="preserve"> HYPERLINK("#'目次'!B32", "[27]")</f>
        <v>[27]</v>
      </c>
      <c r="C812" s="1" t="s">
        <v>483</v>
      </c>
    </row>
    <row r="813">
      <c r="B813" s="1" t="s">
        <v>7</v>
      </c>
      <c r="C813" s="1" t="s">
        <v>484</v>
      </c>
    </row>
    <row r="814">
      <c r="B814" s="1"/>
      <c r="C814" s="1"/>
    </row>
    <row r="815">
      <c r="E815" s="5" t="s">
        <v>2</v>
      </c>
      <c r="F815" s="15" t="s">
        <v>3</v>
      </c>
    </row>
    <row r="816">
      <c r="C816" s="6"/>
      <c r="D816" s="11" t="s">
        <v>10</v>
      </c>
      <c r="E816" s="14">
        <v>735</v>
      </c>
      <c r="F816" s="18">
        <v>100</v>
      </c>
    </row>
    <row r="817">
      <c r="C817" s="8">
        <v>1</v>
      </c>
      <c r="D817" s="9" t="s">
        <v>485</v>
      </c>
      <c r="E817" s="3">
        <v>327</v>
      </c>
      <c r="F817" s="2">
        <v>44.5</v>
      </c>
    </row>
    <row r="818">
      <c r="C818" s="8">
        <v>2</v>
      </c>
      <c r="D818" s="9" t="s">
        <v>486</v>
      </c>
      <c r="E818" s="3">
        <v>328</v>
      </c>
      <c r="F818" s="2">
        <v>44.600000000000001</v>
      </c>
    </row>
    <row r="819">
      <c r="C819" s="8">
        <v>3</v>
      </c>
      <c r="D819" s="9" t="s">
        <v>487</v>
      </c>
      <c r="E819" s="3">
        <v>286</v>
      </c>
      <c r="F819" s="2">
        <v>38.899999999999999</v>
      </c>
    </row>
    <row r="820">
      <c r="C820" s="8">
        <v>4</v>
      </c>
      <c r="D820" s="9" t="s">
        <v>488</v>
      </c>
      <c r="E820" s="3">
        <v>282</v>
      </c>
      <c r="F820" s="2">
        <v>38.399999999999999</v>
      </c>
    </row>
    <row r="821">
      <c r="C821" s="8">
        <v>5</v>
      </c>
      <c r="D821" s="9" t="s">
        <v>489</v>
      </c>
      <c r="E821" s="3">
        <v>45</v>
      </c>
      <c r="F821" s="2">
        <v>6.0999999999999996</v>
      </c>
    </row>
    <row r="822">
      <c r="C822" s="8">
        <v>6</v>
      </c>
      <c r="D822" s="9" t="s">
        <v>490</v>
      </c>
      <c r="E822" s="3">
        <v>53</v>
      </c>
      <c r="F822" s="2">
        <v>7.2000000000000002</v>
      </c>
    </row>
    <row r="823">
      <c r="C823" s="8">
        <v>7</v>
      </c>
      <c r="D823" s="9" t="s">
        <v>491</v>
      </c>
      <c r="E823" s="3">
        <v>38</v>
      </c>
      <c r="F823" s="2">
        <v>5.2000000000000002</v>
      </c>
    </row>
    <row r="824">
      <c r="C824" s="8">
        <v>8</v>
      </c>
      <c r="D824" s="9" t="s">
        <v>492</v>
      </c>
      <c r="E824" s="3">
        <v>253</v>
      </c>
      <c r="F824" s="2">
        <v>34.399999999999999</v>
      </c>
    </row>
    <row r="825">
      <c r="C825" s="8">
        <v>9</v>
      </c>
      <c r="D825" s="9" t="s">
        <v>493</v>
      </c>
      <c r="E825" s="3">
        <v>273</v>
      </c>
      <c r="F825" s="2">
        <v>37.100000000000001</v>
      </c>
    </row>
    <row r="826">
      <c r="C826" s="8">
        <v>10</v>
      </c>
      <c r="D826" s="9" t="s">
        <v>494</v>
      </c>
      <c r="E826" s="3">
        <v>187</v>
      </c>
      <c r="F826" s="2">
        <v>25.399999999999999</v>
      </c>
    </row>
    <row r="827">
      <c r="C827" s="8">
        <v>11</v>
      </c>
      <c r="D827" s="9" t="s">
        <v>495</v>
      </c>
      <c r="E827" s="3">
        <v>216</v>
      </c>
      <c r="F827" s="2">
        <v>29.399999999999999</v>
      </c>
    </row>
    <row r="828">
      <c r="C828" s="8">
        <v>12</v>
      </c>
      <c r="D828" s="9" t="s">
        <v>496</v>
      </c>
      <c r="E828" s="3">
        <v>194</v>
      </c>
      <c r="F828" s="2">
        <v>26.399999999999999</v>
      </c>
    </row>
    <row r="829">
      <c r="C829" s="8">
        <v>13</v>
      </c>
      <c r="D829" s="9" t="s">
        <v>497</v>
      </c>
      <c r="E829" s="3">
        <v>224</v>
      </c>
      <c r="F829" s="2">
        <v>30.5</v>
      </c>
    </row>
    <row r="830">
      <c r="C830" s="8">
        <v>14</v>
      </c>
      <c r="D830" s="9" t="s">
        <v>498</v>
      </c>
      <c r="E830" s="3">
        <v>24</v>
      </c>
      <c r="F830" s="2">
        <v>3.2999999999999998</v>
      </c>
    </row>
    <row r="831">
      <c r="C831" s="8">
        <v>15</v>
      </c>
      <c r="D831" s="9" t="s">
        <v>499</v>
      </c>
      <c r="E831" s="3">
        <v>190</v>
      </c>
      <c r="F831" s="2">
        <v>25.899999999999999</v>
      </c>
    </row>
    <row r="832">
      <c r="C832" s="8">
        <v>16</v>
      </c>
      <c r="D832" s="9" t="s">
        <v>500</v>
      </c>
      <c r="E832" s="3">
        <v>117</v>
      </c>
      <c r="F832" s="2">
        <v>15.9</v>
      </c>
    </row>
    <row r="833">
      <c r="C833" s="8">
        <v>17</v>
      </c>
      <c r="D833" s="9" t="s">
        <v>501</v>
      </c>
      <c r="E833" s="3">
        <v>16</v>
      </c>
      <c r="F833" s="2">
        <v>2.2000000000000002</v>
      </c>
    </row>
    <row r="834">
      <c r="C834" s="8">
        <v>18</v>
      </c>
      <c r="D834" s="9" t="s">
        <v>502</v>
      </c>
      <c r="E834" s="3">
        <v>13</v>
      </c>
      <c r="F834" s="2">
        <v>1.8</v>
      </c>
    </row>
    <row r="835">
      <c r="C835" s="8">
        <v>19</v>
      </c>
      <c r="D835" s="9" t="s">
        <v>503</v>
      </c>
      <c r="E835" s="3">
        <v>8</v>
      </c>
      <c r="F835" s="2">
        <v>1.1000000000000001</v>
      </c>
    </row>
    <row r="836">
      <c r="C836" s="8">
        <v>20</v>
      </c>
      <c r="D836" s="9" t="s">
        <v>504</v>
      </c>
      <c r="E836" s="3">
        <v>29</v>
      </c>
      <c r="F836" s="2">
        <v>3.8999999999999999</v>
      </c>
    </row>
    <row r="837">
      <c r="C837" s="8">
        <v>21</v>
      </c>
      <c r="D837" s="9" t="s">
        <v>505</v>
      </c>
      <c r="E837" s="3">
        <v>34</v>
      </c>
      <c r="F837" s="2">
        <v>4.5999999999999996</v>
      </c>
    </row>
    <row r="838">
      <c r="C838" s="8">
        <v>22</v>
      </c>
      <c r="D838" s="9" t="s">
        <v>506</v>
      </c>
      <c r="E838" s="3">
        <v>21</v>
      </c>
      <c r="F838" s="2">
        <v>2.8999999999999999</v>
      </c>
    </row>
    <row r="839">
      <c r="C839" s="8">
        <v>23</v>
      </c>
      <c r="D839" s="9" t="s">
        <v>507</v>
      </c>
      <c r="E839" s="3">
        <v>4</v>
      </c>
      <c r="F839" s="2">
        <v>0.5</v>
      </c>
    </row>
    <row r="840">
      <c r="C840" s="8">
        <v>24</v>
      </c>
      <c r="D840" s="9" t="s">
        <v>282</v>
      </c>
      <c r="E840" s="3">
        <v>24</v>
      </c>
      <c r="F840" s="2">
        <v>3.2999999999999998</v>
      </c>
    </row>
    <row r="841">
      <c r="C841" s="7">
        <v>25</v>
      </c>
      <c r="D841" s="12" t="s">
        <v>233</v>
      </c>
      <c r="E841" s="19">
        <v>13</v>
      </c>
      <c r="F841" s="21">
        <v>1.8</v>
      </c>
    </row>
    <row r="842">
      <c r="C842" s="10"/>
      <c r="D842" s="13" t="s">
        <v>19</v>
      </c>
      <c r="E842" s="17"/>
      <c r="F842" s="16"/>
    </row>
    <row r="844">
      <c r="B844" s="4" t="str">
        <f ca="1" xml:space="preserve"> HYPERLINK("#'目次'!B33", "[28]")</f>
        <v>[28]</v>
      </c>
      <c r="C844" s="1" t="s">
        <v>509</v>
      </c>
    </row>
    <row r="845">
      <c r="B845" s="1"/>
      <c r="C845" s="1"/>
    </row>
    <row r="846">
      <c r="B846" s="1"/>
      <c r="C846" s="1"/>
    </row>
    <row r="847">
      <c r="E847" s="5" t="s">
        <v>2</v>
      </c>
      <c r="F847" s="15" t="s">
        <v>3</v>
      </c>
    </row>
    <row r="848">
      <c r="C848" s="6"/>
      <c r="D848" s="11" t="s">
        <v>10</v>
      </c>
      <c r="E848" s="14">
        <v>1663</v>
      </c>
      <c r="F848" s="18">
        <v>100</v>
      </c>
    </row>
    <row r="849">
      <c r="C849" s="8">
        <v>1</v>
      </c>
      <c r="D849" s="9" t="s">
        <v>510</v>
      </c>
      <c r="E849" s="3">
        <v>831</v>
      </c>
      <c r="F849" s="2">
        <v>50</v>
      </c>
    </row>
    <row r="850">
      <c r="C850" s="8">
        <v>2</v>
      </c>
      <c r="D850" s="9" t="s">
        <v>511</v>
      </c>
      <c r="E850" s="3">
        <v>508</v>
      </c>
      <c r="F850" s="2">
        <v>30.5</v>
      </c>
    </row>
    <row r="851">
      <c r="C851" s="8">
        <v>3</v>
      </c>
      <c r="D851" s="9" t="s">
        <v>512</v>
      </c>
      <c r="E851" s="3">
        <v>233</v>
      </c>
      <c r="F851" s="2">
        <v>14</v>
      </c>
    </row>
    <row r="852">
      <c r="C852" s="8">
        <v>4</v>
      </c>
      <c r="D852" s="9" t="s">
        <v>513</v>
      </c>
      <c r="E852" s="3">
        <v>85</v>
      </c>
      <c r="F852" s="2">
        <v>5.0999999999999996</v>
      </c>
    </row>
    <row r="853">
      <c r="C853" s="8">
        <v>5</v>
      </c>
      <c r="D853" s="9" t="s">
        <v>233</v>
      </c>
      <c r="E853" s="3">
        <v>6</v>
      </c>
      <c r="F853" s="2">
        <v>0.40000000000000002</v>
      </c>
    </row>
    <row r="854">
      <c r="C854" s="8"/>
      <c r="D854" s="9" t="s">
        <v>514</v>
      </c>
      <c r="E854" s="3">
        <v>1339</v>
      </c>
      <c r="F854" s="2">
        <v>80.5</v>
      </c>
    </row>
    <row r="855">
      <c r="C855" s="7"/>
      <c r="D855" s="12" t="s">
        <v>515</v>
      </c>
      <c r="E855" s="19">
        <v>318</v>
      </c>
      <c r="F855" s="21">
        <v>19.100000000000001</v>
      </c>
    </row>
    <row r="856">
      <c r="C856" s="10"/>
      <c r="D856" s="13" t="s">
        <v>19</v>
      </c>
      <c r="E856" s="17"/>
      <c r="F856" s="16"/>
    </row>
    <row r="858">
      <c r="B858" s="4" t="str">
        <f ca="1" xml:space="preserve"> HYPERLINK("#'目次'!B34", "[29]")</f>
        <v>[29]</v>
      </c>
      <c r="C858" s="1" t="s">
        <v>517</v>
      </c>
    </row>
    <row r="859">
      <c r="B859" s="1"/>
      <c r="C859" s="1"/>
    </row>
    <row r="860">
      <c r="B860" s="1"/>
      <c r="C860" s="1"/>
    </row>
    <row r="861">
      <c r="E861" s="5" t="s">
        <v>2</v>
      </c>
      <c r="F861" s="15" t="s">
        <v>3</v>
      </c>
    </row>
    <row r="862">
      <c r="C862" s="6"/>
      <c r="D862" s="11" t="s">
        <v>10</v>
      </c>
      <c r="E862" s="14">
        <v>1663</v>
      </c>
      <c r="F862" s="18">
        <v>100</v>
      </c>
    </row>
    <row r="863">
      <c r="C863" s="8">
        <v>1</v>
      </c>
      <c r="D863" s="9" t="s">
        <v>518</v>
      </c>
      <c r="E863" s="3">
        <v>1</v>
      </c>
      <c r="F863" s="2">
        <v>0.10000000000000001</v>
      </c>
    </row>
    <row r="864">
      <c r="C864" s="8">
        <v>2</v>
      </c>
      <c r="D864" s="9" t="s">
        <v>519</v>
      </c>
      <c r="E864" s="3">
        <v>1</v>
      </c>
      <c r="F864" s="2">
        <v>0.10000000000000001</v>
      </c>
    </row>
    <row r="865">
      <c r="C865" s="8">
        <v>3</v>
      </c>
      <c r="D865" s="9" t="s">
        <v>520</v>
      </c>
      <c r="E865" s="3">
        <v>2</v>
      </c>
      <c r="F865" s="2">
        <v>0.10000000000000001</v>
      </c>
    </row>
    <row r="866">
      <c r="C866" s="8">
        <v>4</v>
      </c>
      <c r="D866" s="9" t="s">
        <v>521</v>
      </c>
      <c r="E866" s="3">
        <v>1</v>
      </c>
      <c r="F866" s="2">
        <v>0.10000000000000001</v>
      </c>
    </row>
    <row r="867">
      <c r="C867" s="8">
        <v>5</v>
      </c>
      <c r="D867" s="9" t="s">
        <v>522</v>
      </c>
      <c r="E867" s="3">
        <v>1</v>
      </c>
      <c r="F867" s="2">
        <v>0.10000000000000001</v>
      </c>
    </row>
    <row r="868">
      <c r="C868" s="8">
        <v>6</v>
      </c>
      <c r="D868" s="9" t="s">
        <v>523</v>
      </c>
      <c r="E868" s="3">
        <v>1</v>
      </c>
      <c r="F868" s="2">
        <v>0.10000000000000001</v>
      </c>
    </row>
    <row r="869">
      <c r="C869" s="8">
        <v>7</v>
      </c>
      <c r="D869" s="9" t="s">
        <v>524</v>
      </c>
      <c r="E869" s="3">
        <v>8</v>
      </c>
      <c r="F869" s="2">
        <v>0.5</v>
      </c>
    </row>
    <row r="870">
      <c r="C870" s="8">
        <v>8</v>
      </c>
      <c r="D870" s="9" t="s">
        <v>525</v>
      </c>
      <c r="E870" s="3">
        <v>1</v>
      </c>
      <c r="F870" s="2">
        <v>0.10000000000000001</v>
      </c>
    </row>
    <row r="871">
      <c r="C871" s="8">
        <v>9</v>
      </c>
      <c r="D871" s="9" t="s">
        <v>526</v>
      </c>
      <c r="E871" s="3">
        <v>2</v>
      </c>
      <c r="F871" s="2">
        <v>0.10000000000000001</v>
      </c>
    </row>
    <row r="872">
      <c r="C872" s="8">
        <v>10</v>
      </c>
      <c r="D872" s="9" t="s">
        <v>527</v>
      </c>
      <c r="E872" s="3">
        <v>1</v>
      </c>
      <c r="F872" s="2">
        <v>0.10000000000000001</v>
      </c>
    </row>
    <row r="873">
      <c r="C873" s="8">
        <v>11</v>
      </c>
      <c r="D873" s="9" t="s">
        <v>528</v>
      </c>
      <c r="E873" s="3">
        <v>1</v>
      </c>
      <c r="F873" s="2">
        <v>0.10000000000000001</v>
      </c>
    </row>
    <row r="874">
      <c r="C874" s="8">
        <v>12</v>
      </c>
      <c r="D874" s="9" t="s">
        <v>529</v>
      </c>
      <c r="E874" s="3">
        <v>1</v>
      </c>
      <c r="F874" s="2">
        <v>0.10000000000000001</v>
      </c>
    </row>
    <row r="875">
      <c r="C875" s="8">
        <v>13</v>
      </c>
      <c r="D875" s="9" t="s">
        <v>530</v>
      </c>
      <c r="E875" s="3">
        <v>17</v>
      </c>
      <c r="F875" s="2">
        <v>1</v>
      </c>
    </row>
    <row r="876">
      <c r="C876" s="8">
        <v>14</v>
      </c>
      <c r="D876" s="9" t="s">
        <v>531</v>
      </c>
      <c r="E876" s="3">
        <v>2</v>
      </c>
      <c r="F876" s="2">
        <v>0.10000000000000001</v>
      </c>
    </row>
    <row r="877">
      <c r="C877" s="8">
        <v>15</v>
      </c>
      <c r="D877" s="9" t="s">
        <v>532</v>
      </c>
      <c r="E877" s="3">
        <v>6</v>
      </c>
      <c r="F877" s="2">
        <v>0.40000000000000002</v>
      </c>
    </row>
    <row r="878">
      <c r="C878" s="8">
        <v>16</v>
      </c>
      <c r="D878" s="9" t="s">
        <v>533</v>
      </c>
      <c r="E878" s="3">
        <v>15</v>
      </c>
      <c r="F878" s="2">
        <v>0.90000000000000002</v>
      </c>
    </row>
    <row r="879">
      <c r="C879" s="8">
        <v>17</v>
      </c>
      <c r="D879" s="9" t="s">
        <v>534</v>
      </c>
      <c r="E879" s="3">
        <v>1</v>
      </c>
      <c r="F879" s="2">
        <v>0.10000000000000001</v>
      </c>
    </row>
    <row r="880">
      <c r="C880" s="8">
        <v>18</v>
      </c>
      <c r="D880" s="9" t="s">
        <v>535</v>
      </c>
      <c r="E880" s="3">
        <v>13</v>
      </c>
      <c r="F880" s="2">
        <v>0.80000000000000004</v>
      </c>
    </row>
    <row r="881">
      <c r="C881" s="8">
        <v>19</v>
      </c>
      <c r="D881" s="9" t="s">
        <v>536</v>
      </c>
      <c r="E881" s="3">
        <v>1</v>
      </c>
      <c r="F881" s="2">
        <v>0.10000000000000001</v>
      </c>
    </row>
    <row r="882">
      <c r="C882" s="8">
        <v>20</v>
      </c>
      <c r="D882" s="9" t="s">
        <v>537</v>
      </c>
      <c r="E882" s="3">
        <v>1</v>
      </c>
      <c r="F882" s="2">
        <v>0.10000000000000001</v>
      </c>
    </row>
    <row r="883">
      <c r="C883" s="8">
        <v>21</v>
      </c>
      <c r="D883" s="9" t="s">
        <v>538</v>
      </c>
      <c r="E883" s="3">
        <v>7</v>
      </c>
      <c r="F883" s="2">
        <v>0.40000000000000002</v>
      </c>
    </row>
    <row r="884">
      <c r="C884" s="8">
        <v>22</v>
      </c>
      <c r="D884" s="9" t="s">
        <v>539</v>
      </c>
      <c r="E884" s="3">
        <v>1</v>
      </c>
      <c r="F884" s="2">
        <v>0.10000000000000001</v>
      </c>
    </row>
    <row r="885">
      <c r="C885" s="8">
        <v>23</v>
      </c>
      <c r="D885" s="9" t="s">
        <v>540</v>
      </c>
      <c r="E885" s="3">
        <v>1</v>
      </c>
      <c r="F885" s="2">
        <v>0.10000000000000001</v>
      </c>
    </row>
    <row r="886">
      <c r="C886" s="8">
        <v>24</v>
      </c>
      <c r="D886" s="9" t="s">
        <v>541</v>
      </c>
      <c r="E886" s="3">
        <v>2</v>
      </c>
      <c r="F886" s="2">
        <v>0.10000000000000001</v>
      </c>
    </row>
    <row r="887">
      <c r="C887" s="8">
        <v>25</v>
      </c>
      <c r="D887" s="9" t="s">
        <v>542</v>
      </c>
      <c r="E887" s="3">
        <v>2</v>
      </c>
      <c r="F887" s="2">
        <v>0.10000000000000001</v>
      </c>
    </row>
    <row r="888">
      <c r="C888" s="8">
        <v>26</v>
      </c>
      <c r="D888" s="9" t="s">
        <v>543</v>
      </c>
      <c r="E888" s="3">
        <v>3</v>
      </c>
      <c r="F888" s="2">
        <v>0.20000000000000001</v>
      </c>
    </row>
    <row r="889">
      <c r="C889" s="8">
        <v>27</v>
      </c>
      <c r="D889" s="9" t="s">
        <v>544</v>
      </c>
      <c r="E889" s="3">
        <v>2</v>
      </c>
      <c r="F889" s="2">
        <v>0.10000000000000001</v>
      </c>
    </row>
    <row r="890">
      <c r="C890" s="8">
        <v>28</v>
      </c>
      <c r="D890" s="9" t="s">
        <v>545</v>
      </c>
      <c r="E890" s="3">
        <v>1</v>
      </c>
      <c r="F890" s="2">
        <v>0.10000000000000001</v>
      </c>
    </row>
    <row r="891">
      <c r="C891" s="8">
        <v>29</v>
      </c>
      <c r="D891" s="9" t="s">
        <v>546</v>
      </c>
      <c r="E891" s="3">
        <v>2</v>
      </c>
      <c r="F891" s="2">
        <v>0.10000000000000001</v>
      </c>
    </row>
    <row r="892">
      <c r="C892" s="8">
        <v>30</v>
      </c>
      <c r="D892" s="9" t="s">
        <v>547</v>
      </c>
      <c r="E892" s="3">
        <v>1</v>
      </c>
      <c r="F892" s="2">
        <v>0.10000000000000001</v>
      </c>
    </row>
    <row r="893">
      <c r="C893" s="8">
        <v>31</v>
      </c>
      <c r="D893" s="9" t="s">
        <v>548</v>
      </c>
      <c r="E893" s="3">
        <v>1</v>
      </c>
      <c r="F893" s="2">
        <v>0.10000000000000001</v>
      </c>
    </row>
    <row r="894">
      <c r="C894" s="8">
        <v>32</v>
      </c>
      <c r="D894" s="9" t="s">
        <v>549</v>
      </c>
      <c r="E894" s="3">
        <v>1</v>
      </c>
      <c r="F894" s="2">
        <v>0.10000000000000001</v>
      </c>
    </row>
    <row r="895">
      <c r="C895" s="8">
        <v>33</v>
      </c>
      <c r="D895" s="9" t="s">
        <v>550</v>
      </c>
      <c r="E895" s="3">
        <v>1</v>
      </c>
      <c r="F895" s="2">
        <v>0.10000000000000001</v>
      </c>
    </row>
    <row r="896">
      <c r="C896" s="8">
        <v>34</v>
      </c>
      <c r="D896" s="9" t="s">
        <v>551</v>
      </c>
      <c r="E896" s="3">
        <v>1</v>
      </c>
      <c r="F896" s="2">
        <v>0.10000000000000001</v>
      </c>
    </row>
    <row r="897">
      <c r="C897" s="8">
        <v>35</v>
      </c>
      <c r="D897" s="9" t="s">
        <v>552</v>
      </c>
      <c r="E897" s="3">
        <v>1</v>
      </c>
      <c r="F897" s="2">
        <v>0.10000000000000001</v>
      </c>
    </row>
    <row r="898">
      <c r="C898" s="8">
        <v>36</v>
      </c>
      <c r="D898" s="9" t="s">
        <v>553</v>
      </c>
      <c r="E898" s="3">
        <v>2</v>
      </c>
      <c r="F898" s="2">
        <v>0.10000000000000001</v>
      </c>
    </row>
    <row r="899">
      <c r="C899" s="8">
        <v>37</v>
      </c>
      <c r="D899" s="9" t="s">
        <v>554</v>
      </c>
      <c r="E899" s="3">
        <v>4</v>
      </c>
      <c r="F899" s="2">
        <v>0.20000000000000001</v>
      </c>
    </row>
    <row r="900">
      <c r="C900" s="8">
        <v>38</v>
      </c>
      <c r="D900" s="9" t="s">
        <v>555</v>
      </c>
      <c r="E900" s="3">
        <v>4</v>
      </c>
      <c r="F900" s="2">
        <v>0.20000000000000001</v>
      </c>
    </row>
    <row r="901">
      <c r="C901" s="8">
        <v>39</v>
      </c>
      <c r="D901" s="9" t="s">
        <v>556</v>
      </c>
      <c r="E901" s="3">
        <v>1</v>
      </c>
      <c r="F901" s="2">
        <v>0.10000000000000001</v>
      </c>
    </row>
    <row r="902">
      <c r="C902" s="8">
        <v>40</v>
      </c>
      <c r="D902" s="9" t="s">
        <v>557</v>
      </c>
      <c r="E902" s="3">
        <v>27</v>
      </c>
      <c r="F902" s="2">
        <v>1.6000000000000001</v>
      </c>
    </row>
    <row r="903">
      <c r="C903" s="8">
        <v>41</v>
      </c>
      <c r="D903" s="9" t="s">
        <v>558</v>
      </c>
      <c r="E903" s="3">
        <v>1</v>
      </c>
      <c r="F903" s="2">
        <v>0.10000000000000001</v>
      </c>
    </row>
    <row r="904">
      <c r="C904" s="8">
        <v>42</v>
      </c>
      <c r="D904" s="9" t="s">
        <v>559</v>
      </c>
      <c r="E904" s="3">
        <v>3</v>
      </c>
      <c r="F904" s="2">
        <v>0.20000000000000001</v>
      </c>
    </row>
    <row r="905">
      <c r="C905" s="8">
        <v>43</v>
      </c>
      <c r="D905" s="9" t="s">
        <v>560</v>
      </c>
      <c r="E905" s="3">
        <v>1</v>
      </c>
      <c r="F905" s="2">
        <v>0.10000000000000001</v>
      </c>
    </row>
    <row r="906">
      <c r="C906" s="8">
        <v>44</v>
      </c>
      <c r="D906" s="9" t="s">
        <v>561</v>
      </c>
      <c r="E906" s="3">
        <v>1</v>
      </c>
      <c r="F906" s="2">
        <v>0.10000000000000001</v>
      </c>
    </row>
    <row r="907">
      <c r="C907" s="8">
        <v>45</v>
      </c>
      <c r="D907" s="9" t="s">
        <v>562</v>
      </c>
      <c r="E907" s="3">
        <v>109</v>
      </c>
      <c r="F907" s="2">
        <v>6.5999999999999996</v>
      </c>
    </row>
    <row r="908">
      <c r="C908" s="8">
        <v>46</v>
      </c>
      <c r="D908" s="9" t="s">
        <v>563</v>
      </c>
      <c r="E908" s="3">
        <v>1</v>
      </c>
      <c r="F908" s="2">
        <v>0.10000000000000001</v>
      </c>
    </row>
    <row r="909">
      <c r="C909" s="8">
        <v>47</v>
      </c>
      <c r="D909" s="9" t="s">
        <v>564</v>
      </c>
      <c r="E909" s="3">
        <v>1</v>
      </c>
      <c r="F909" s="2">
        <v>0.10000000000000001</v>
      </c>
    </row>
    <row r="910">
      <c r="C910" s="8">
        <v>48</v>
      </c>
      <c r="D910" s="9" t="s">
        <v>565</v>
      </c>
      <c r="E910" s="3">
        <v>1</v>
      </c>
      <c r="F910" s="2">
        <v>0.10000000000000001</v>
      </c>
    </row>
    <row r="911">
      <c r="C911" s="8">
        <v>49</v>
      </c>
      <c r="D911" s="9" t="s">
        <v>566</v>
      </c>
      <c r="E911" s="3">
        <v>1</v>
      </c>
      <c r="F911" s="2">
        <v>0.10000000000000001</v>
      </c>
    </row>
    <row r="912">
      <c r="C912" s="8">
        <v>50</v>
      </c>
      <c r="D912" s="9" t="s">
        <v>567</v>
      </c>
      <c r="E912" s="3">
        <v>1</v>
      </c>
      <c r="F912" s="2">
        <v>0.10000000000000001</v>
      </c>
    </row>
    <row r="913">
      <c r="C913" s="8">
        <v>51</v>
      </c>
      <c r="D913" s="9" t="s">
        <v>568</v>
      </c>
      <c r="E913" s="3">
        <v>1</v>
      </c>
      <c r="F913" s="2">
        <v>0.10000000000000001</v>
      </c>
    </row>
    <row r="914">
      <c r="C914" s="8">
        <v>52</v>
      </c>
      <c r="D914" s="9" t="s">
        <v>569</v>
      </c>
      <c r="E914" s="3">
        <v>2</v>
      </c>
      <c r="F914" s="2">
        <v>0.10000000000000001</v>
      </c>
    </row>
    <row r="915">
      <c r="C915" s="8">
        <v>53</v>
      </c>
      <c r="D915" s="9" t="s">
        <v>570</v>
      </c>
      <c r="E915" s="3">
        <v>1</v>
      </c>
      <c r="F915" s="2">
        <v>0.10000000000000001</v>
      </c>
    </row>
    <row r="916">
      <c r="C916" s="8">
        <v>54</v>
      </c>
      <c r="D916" s="9" t="s">
        <v>571</v>
      </c>
      <c r="E916" s="3">
        <v>8</v>
      </c>
      <c r="F916" s="2">
        <v>0.5</v>
      </c>
    </row>
    <row r="917">
      <c r="C917" s="8">
        <v>55</v>
      </c>
      <c r="D917" s="9" t="s">
        <v>572</v>
      </c>
      <c r="E917" s="3">
        <v>1</v>
      </c>
      <c r="F917" s="2">
        <v>0.10000000000000001</v>
      </c>
    </row>
    <row r="918">
      <c r="C918" s="8">
        <v>56</v>
      </c>
      <c r="D918" s="9" t="s">
        <v>573</v>
      </c>
      <c r="E918" s="3">
        <v>1</v>
      </c>
      <c r="F918" s="2">
        <v>0.10000000000000001</v>
      </c>
    </row>
    <row r="919">
      <c r="C919" s="8">
        <v>57</v>
      </c>
      <c r="D919" s="9" t="s">
        <v>574</v>
      </c>
      <c r="E919" s="3">
        <v>1</v>
      </c>
      <c r="F919" s="2">
        <v>0.10000000000000001</v>
      </c>
    </row>
    <row r="920">
      <c r="C920" s="8">
        <v>58</v>
      </c>
      <c r="D920" s="9" t="s">
        <v>575</v>
      </c>
      <c r="E920" s="3">
        <v>1</v>
      </c>
      <c r="F920" s="2">
        <v>0.10000000000000001</v>
      </c>
    </row>
    <row r="921">
      <c r="C921" s="8">
        <v>59</v>
      </c>
      <c r="D921" s="9" t="s">
        <v>576</v>
      </c>
      <c r="E921" s="3">
        <v>2</v>
      </c>
      <c r="F921" s="2">
        <v>0.10000000000000001</v>
      </c>
    </row>
    <row r="922">
      <c r="C922" s="8">
        <v>60</v>
      </c>
      <c r="D922" s="9" t="s">
        <v>577</v>
      </c>
      <c r="E922" s="3">
        <v>1</v>
      </c>
      <c r="F922" s="2">
        <v>0.10000000000000001</v>
      </c>
    </row>
    <row r="923">
      <c r="C923" s="8">
        <v>61</v>
      </c>
      <c r="D923" s="9" t="s">
        <v>578</v>
      </c>
      <c r="E923" s="3">
        <v>1</v>
      </c>
      <c r="F923" s="2">
        <v>0.10000000000000001</v>
      </c>
    </row>
    <row r="924">
      <c r="C924" s="8">
        <v>62</v>
      </c>
      <c r="D924" s="9" t="s">
        <v>579</v>
      </c>
      <c r="E924" s="3">
        <v>1</v>
      </c>
      <c r="F924" s="2">
        <v>0.10000000000000001</v>
      </c>
    </row>
    <row r="925">
      <c r="C925" s="8">
        <v>63</v>
      </c>
      <c r="D925" s="9" t="s">
        <v>580</v>
      </c>
      <c r="E925" s="3">
        <v>1</v>
      </c>
      <c r="F925" s="2">
        <v>0.10000000000000001</v>
      </c>
    </row>
    <row r="926">
      <c r="C926" s="8">
        <v>64</v>
      </c>
      <c r="D926" s="9" t="s">
        <v>581</v>
      </c>
      <c r="E926" s="3">
        <v>1</v>
      </c>
      <c r="F926" s="2">
        <v>0.10000000000000001</v>
      </c>
    </row>
    <row r="927">
      <c r="C927" s="8">
        <v>65</v>
      </c>
      <c r="D927" s="9" t="s">
        <v>582</v>
      </c>
      <c r="E927" s="3">
        <v>2</v>
      </c>
      <c r="F927" s="2">
        <v>0.10000000000000001</v>
      </c>
    </row>
    <row r="928">
      <c r="C928" s="8">
        <v>66</v>
      </c>
      <c r="D928" s="9" t="s">
        <v>583</v>
      </c>
      <c r="E928" s="3">
        <v>1</v>
      </c>
      <c r="F928" s="2">
        <v>0.10000000000000001</v>
      </c>
    </row>
    <row r="929">
      <c r="C929" s="8">
        <v>67</v>
      </c>
      <c r="D929" s="9" t="s">
        <v>584</v>
      </c>
      <c r="E929" s="3">
        <v>1</v>
      </c>
      <c r="F929" s="2">
        <v>0.10000000000000001</v>
      </c>
    </row>
    <row r="930">
      <c r="C930" s="8">
        <v>68</v>
      </c>
      <c r="D930" s="9" t="s">
        <v>585</v>
      </c>
      <c r="E930" s="3">
        <v>1</v>
      </c>
      <c r="F930" s="2">
        <v>0.10000000000000001</v>
      </c>
    </row>
    <row r="931">
      <c r="C931" s="8">
        <v>69</v>
      </c>
      <c r="D931" s="9" t="s">
        <v>586</v>
      </c>
      <c r="E931" s="3">
        <v>2</v>
      </c>
      <c r="F931" s="2">
        <v>0.10000000000000001</v>
      </c>
    </row>
    <row r="932">
      <c r="C932" s="8">
        <v>70</v>
      </c>
      <c r="D932" s="9" t="s">
        <v>587</v>
      </c>
      <c r="E932" s="3">
        <v>4</v>
      </c>
      <c r="F932" s="2">
        <v>0.20000000000000001</v>
      </c>
    </row>
    <row r="933">
      <c r="C933" s="8">
        <v>71</v>
      </c>
      <c r="D933" s="9" t="s">
        <v>588</v>
      </c>
      <c r="E933" s="3">
        <v>1</v>
      </c>
      <c r="F933" s="2">
        <v>0.10000000000000001</v>
      </c>
    </row>
    <row r="934">
      <c r="C934" s="8">
        <v>72</v>
      </c>
      <c r="D934" s="9" t="s">
        <v>589</v>
      </c>
      <c r="E934" s="3">
        <v>3</v>
      </c>
      <c r="F934" s="2">
        <v>0.20000000000000001</v>
      </c>
    </row>
    <row r="935">
      <c r="C935" s="8">
        <v>73</v>
      </c>
      <c r="D935" s="9" t="s">
        <v>590</v>
      </c>
      <c r="E935" s="3">
        <v>5</v>
      </c>
      <c r="F935" s="2">
        <v>0.29999999999999999</v>
      </c>
    </row>
    <row r="936">
      <c r="C936" s="8">
        <v>74</v>
      </c>
      <c r="D936" s="9" t="s">
        <v>591</v>
      </c>
      <c r="E936" s="3">
        <v>2</v>
      </c>
      <c r="F936" s="2">
        <v>0.10000000000000001</v>
      </c>
    </row>
    <row r="937">
      <c r="C937" s="8">
        <v>75</v>
      </c>
      <c r="D937" s="9" t="s">
        <v>592</v>
      </c>
      <c r="E937" s="3">
        <v>1</v>
      </c>
      <c r="F937" s="2">
        <v>0.10000000000000001</v>
      </c>
    </row>
    <row r="938">
      <c r="C938" s="8">
        <v>76</v>
      </c>
      <c r="D938" s="9" t="s">
        <v>593</v>
      </c>
      <c r="E938" s="3">
        <v>3</v>
      </c>
      <c r="F938" s="2">
        <v>0.20000000000000001</v>
      </c>
    </row>
    <row r="939">
      <c r="C939" s="8">
        <v>77</v>
      </c>
      <c r="D939" s="9" t="s">
        <v>594</v>
      </c>
      <c r="E939" s="3">
        <v>1</v>
      </c>
      <c r="F939" s="2">
        <v>0.10000000000000001</v>
      </c>
    </row>
    <row r="940">
      <c r="C940" s="8">
        <v>78</v>
      </c>
      <c r="D940" s="9" t="s">
        <v>595</v>
      </c>
      <c r="E940" s="3">
        <v>1</v>
      </c>
      <c r="F940" s="2">
        <v>0.10000000000000001</v>
      </c>
    </row>
    <row r="941">
      <c r="C941" s="8">
        <v>79</v>
      </c>
      <c r="D941" s="9" t="s">
        <v>596</v>
      </c>
      <c r="E941" s="3">
        <v>1</v>
      </c>
      <c r="F941" s="2">
        <v>0.10000000000000001</v>
      </c>
    </row>
    <row r="942">
      <c r="C942" s="8">
        <v>80</v>
      </c>
      <c r="D942" s="9" t="s">
        <v>597</v>
      </c>
      <c r="E942" s="3">
        <v>1</v>
      </c>
      <c r="F942" s="2">
        <v>0.10000000000000001</v>
      </c>
    </row>
    <row r="943">
      <c r="C943" s="8">
        <v>81</v>
      </c>
      <c r="D943" s="9" t="s">
        <v>598</v>
      </c>
      <c r="E943" s="3">
        <v>1</v>
      </c>
      <c r="F943" s="2">
        <v>0.10000000000000001</v>
      </c>
    </row>
    <row r="944">
      <c r="C944" s="8">
        <v>82</v>
      </c>
      <c r="D944" s="9" t="s">
        <v>599</v>
      </c>
      <c r="E944" s="3">
        <v>1</v>
      </c>
      <c r="F944" s="2">
        <v>0.10000000000000001</v>
      </c>
    </row>
    <row r="945">
      <c r="C945" s="8">
        <v>83</v>
      </c>
      <c r="D945" s="9" t="s">
        <v>600</v>
      </c>
      <c r="E945" s="3">
        <v>17</v>
      </c>
      <c r="F945" s="2">
        <v>1</v>
      </c>
    </row>
    <row r="946">
      <c r="C946" s="8">
        <v>84</v>
      </c>
      <c r="D946" s="9" t="s">
        <v>601</v>
      </c>
      <c r="E946" s="3">
        <v>1</v>
      </c>
      <c r="F946" s="2">
        <v>0.10000000000000001</v>
      </c>
    </row>
    <row r="947">
      <c r="C947" s="8">
        <v>85</v>
      </c>
      <c r="D947" s="9" t="s">
        <v>602</v>
      </c>
      <c r="E947" s="3">
        <v>3</v>
      </c>
      <c r="F947" s="2">
        <v>0.20000000000000001</v>
      </c>
    </row>
    <row r="948">
      <c r="C948" s="8">
        <v>86</v>
      </c>
      <c r="D948" s="9" t="s">
        <v>603</v>
      </c>
      <c r="E948" s="3">
        <v>1</v>
      </c>
      <c r="F948" s="2">
        <v>0.10000000000000001</v>
      </c>
    </row>
    <row r="949">
      <c r="C949" s="8">
        <v>87</v>
      </c>
      <c r="D949" s="9" t="s">
        <v>604</v>
      </c>
      <c r="E949" s="3">
        <v>1</v>
      </c>
      <c r="F949" s="2">
        <v>0.10000000000000001</v>
      </c>
    </row>
    <row r="950">
      <c r="C950" s="8">
        <v>88</v>
      </c>
      <c r="D950" s="9" t="s">
        <v>605</v>
      </c>
      <c r="E950" s="3">
        <v>1</v>
      </c>
      <c r="F950" s="2">
        <v>0.10000000000000001</v>
      </c>
    </row>
    <row r="951">
      <c r="C951" s="8">
        <v>89</v>
      </c>
      <c r="D951" s="9" t="s">
        <v>606</v>
      </c>
      <c r="E951" s="3">
        <v>2</v>
      </c>
      <c r="F951" s="2">
        <v>0.10000000000000001</v>
      </c>
    </row>
    <row r="952">
      <c r="C952" s="8">
        <v>90</v>
      </c>
      <c r="D952" s="9" t="s">
        <v>607</v>
      </c>
      <c r="E952" s="3">
        <v>1</v>
      </c>
      <c r="F952" s="2">
        <v>0.10000000000000001</v>
      </c>
    </row>
    <row r="953">
      <c r="C953" s="8">
        <v>91</v>
      </c>
      <c r="D953" s="9" t="s">
        <v>608</v>
      </c>
      <c r="E953" s="3">
        <v>1</v>
      </c>
      <c r="F953" s="2">
        <v>0.10000000000000001</v>
      </c>
    </row>
    <row r="954">
      <c r="C954" s="8">
        <v>92</v>
      </c>
      <c r="D954" s="9" t="s">
        <v>609</v>
      </c>
      <c r="E954" s="3">
        <v>1</v>
      </c>
      <c r="F954" s="2">
        <v>0.10000000000000001</v>
      </c>
    </row>
    <row r="955">
      <c r="C955" s="8">
        <v>93</v>
      </c>
      <c r="D955" s="9" t="s">
        <v>610</v>
      </c>
      <c r="E955" s="3">
        <v>5</v>
      </c>
      <c r="F955" s="2">
        <v>0.29999999999999999</v>
      </c>
    </row>
    <row r="956">
      <c r="C956" s="8">
        <v>94</v>
      </c>
      <c r="D956" s="9" t="s">
        <v>611</v>
      </c>
      <c r="E956" s="3">
        <v>4</v>
      </c>
      <c r="F956" s="2">
        <v>0.20000000000000001</v>
      </c>
    </row>
    <row r="957">
      <c r="C957" s="8">
        <v>95</v>
      </c>
      <c r="D957" s="9" t="s">
        <v>612</v>
      </c>
      <c r="E957" s="3">
        <v>1</v>
      </c>
      <c r="F957" s="2">
        <v>0.10000000000000001</v>
      </c>
    </row>
    <row r="958">
      <c r="C958" s="8">
        <v>96</v>
      </c>
      <c r="D958" s="9" t="s">
        <v>613</v>
      </c>
      <c r="E958" s="3">
        <v>1</v>
      </c>
      <c r="F958" s="2">
        <v>0.10000000000000001</v>
      </c>
    </row>
    <row r="959">
      <c r="C959" s="8">
        <v>97</v>
      </c>
      <c r="D959" s="9" t="s">
        <v>614</v>
      </c>
      <c r="E959" s="3">
        <v>1</v>
      </c>
      <c r="F959" s="2">
        <v>0.10000000000000001</v>
      </c>
    </row>
    <row r="960">
      <c r="C960" s="8">
        <v>98</v>
      </c>
      <c r="D960" s="9" t="s">
        <v>615</v>
      </c>
      <c r="E960" s="3">
        <v>2</v>
      </c>
      <c r="F960" s="2">
        <v>0.10000000000000001</v>
      </c>
    </row>
    <row r="961">
      <c r="C961" s="8">
        <v>99</v>
      </c>
      <c r="D961" s="9" t="s">
        <v>616</v>
      </c>
      <c r="E961" s="3">
        <v>2</v>
      </c>
      <c r="F961" s="2">
        <v>0.10000000000000001</v>
      </c>
    </row>
    <row r="962">
      <c r="C962" s="8">
        <v>100</v>
      </c>
      <c r="D962" s="9" t="s">
        <v>617</v>
      </c>
      <c r="E962" s="3">
        <v>1</v>
      </c>
      <c r="F962" s="2">
        <v>0.10000000000000001</v>
      </c>
    </row>
    <row r="963">
      <c r="C963" s="8">
        <v>101</v>
      </c>
      <c r="D963" s="9" t="s">
        <v>618</v>
      </c>
      <c r="E963" s="3">
        <v>1</v>
      </c>
      <c r="F963" s="2">
        <v>0.10000000000000001</v>
      </c>
    </row>
    <row r="964">
      <c r="C964" s="8">
        <v>102</v>
      </c>
      <c r="D964" s="9" t="s">
        <v>619</v>
      </c>
      <c r="E964" s="3">
        <v>1</v>
      </c>
      <c r="F964" s="2">
        <v>0.10000000000000001</v>
      </c>
    </row>
    <row r="965">
      <c r="C965" s="8">
        <v>103</v>
      </c>
      <c r="D965" s="9" t="s">
        <v>620</v>
      </c>
      <c r="E965" s="3">
        <v>7</v>
      </c>
      <c r="F965" s="2">
        <v>0.40000000000000002</v>
      </c>
    </row>
    <row r="966">
      <c r="C966" s="8">
        <v>104</v>
      </c>
      <c r="D966" s="9" t="s">
        <v>621</v>
      </c>
      <c r="E966" s="3">
        <v>1</v>
      </c>
      <c r="F966" s="2">
        <v>0.10000000000000001</v>
      </c>
    </row>
    <row r="967">
      <c r="C967" s="8">
        <v>105</v>
      </c>
      <c r="D967" s="9" t="s">
        <v>622</v>
      </c>
      <c r="E967" s="3">
        <v>1</v>
      </c>
      <c r="F967" s="2">
        <v>0.10000000000000001</v>
      </c>
    </row>
    <row r="968">
      <c r="C968" s="8">
        <v>106</v>
      </c>
      <c r="D968" s="9" t="s">
        <v>623</v>
      </c>
      <c r="E968" s="3">
        <v>1</v>
      </c>
      <c r="F968" s="2">
        <v>0.10000000000000001</v>
      </c>
    </row>
    <row r="969">
      <c r="C969" s="8">
        <v>107</v>
      </c>
      <c r="D969" s="9" t="s">
        <v>624</v>
      </c>
      <c r="E969" s="3">
        <v>2</v>
      </c>
      <c r="F969" s="2">
        <v>0.10000000000000001</v>
      </c>
    </row>
    <row r="970">
      <c r="C970" s="8">
        <v>108</v>
      </c>
      <c r="D970" s="9" t="s">
        <v>625</v>
      </c>
      <c r="E970" s="3">
        <v>5</v>
      </c>
      <c r="F970" s="2">
        <v>0.29999999999999999</v>
      </c>
    </row>
    <row r="971">
      <c r="C971" s="8">
        <v>109</v>
      </c>
      <c r="D971" s="9" t="s">
        <v>626</v>
      </c>
      <c r="E971" s="3">
        <v>1</v>
      </c>
      <c r="F971" s="2">
        <v>0.10000000000000001</v>
      </c>
    </row>
    <row r="972">
      <c r="C972" s="8">
        <v>110</v>
      </c>
      <c r="D972" s="9" t="s">
        <v>627</v>
      </c>
      <c r="E972" s="3">
        <v>1</v>
      </c>
      <c r="F972" s="2">
        <v>0.10000000000000001</v>
      </c>
    </row>
    <row r="973">
      <c r="C973" s="8">
        <v>111</v>
      </c>
      <c r="D973" s="9" t="s">
        <v>628</v>
      </c>
      <c r="E973" s="3">
        <v>1</v>
      </c>
      <c r="F973" s="2">
        <v>0.10000000000000001</v>
      </c>
    </row>
    <row r="974">
      <c r="C974" s="8">
        <v>112</v>
      </c>
      <c r="D974" s="9" t="s">
        <v>629</v>
      </c>
      <c r="E974" s="3">
        <v>2</v>
      </c>
      <c r="F974" s="2">
        <v>0.10000000000000001</v>
      </c>
    </row>
    <row r="975">
      <c r="C975" s="8">
        <v>113</v>
      </c>
      <c r="D975" s="9" t="s">
        <v>630</v>
      </c>
      <c r="E975" s="3">
        <v>1</v>
      </c>
      <c r="F975" s="2">
        <v>0.10000000000000001</v>
      </c>
    </row>
    <row r="976">
      <c r="C976" s="8">
        <v>114</v>
      </c>
      <c r="D976" s="9" t="s">
        <v>631</v>
      </c>
      <c r="E976" s="3">
        <v>1</v>
      </c>
      <c r="F976" s="2">
        <v>0.10000000000000001</v>
      </c>
    </row>
    <row r="977">
      <c r="C977" s="8">
        <v>115</v>
      </c>
      <c r="D977" s="9" t="s">
        <v>632</v>
      </c>
      <c r="E977" s="3">
        <v>1</v>
      </c>
      <c r="F977" s="2">
        <v>0.10000000000000001</v>
      </c>
    </row>
    <row r="978">
      <c r="C978" s="8">
        <v>116</v>
      </c>
      <c r="D978" s="9" t="s">
        <v>633</v>
      </c>
      <c r="E978" s="3">
        <v>1</v>
      </c>
      <c r="F978" s="2">
        <v>0.10000000000000001</v>
      </c>
    </row>
    <row r="979">
      <c r="C979" s="8">
        <v>117</v>
      </c>
      <c r="D979" s="9" t="s">
        <v>634</v>
      </c>
      <c r="E979" s="3">
        <v>1</v>
      </c>
      <c r="F979" s="2">
        <v>0.10000000000000001</v>
      </c>
    </row>
    <row r="980">
      <c r="C980" s="8">
        <v>118</v>
      </c>
      <c r="D980" s="9" t="s">
        <v>635</v>
      </c>
      <c r="E980" s="3">
        <v>1</v>
      </c>
      <c r="F980" s="2">
        <v>0.10000000000000001</v>
      </c>
    </row>
    <row r="981">
      <c r="C981" s="8">
        <v>119</v>
      </c>
      <c r="D981" s="9" t="s">
        <v>636</v>
      </c>
      <c r="E981" s="3">
        <v>1</v>
      </c>
      <c r="F981" s="2">
        <v>0.10000000000000001</v>
      </c>
    </row>
    <row r="982">
      <c r="C982" s="8">
        <v>120</v>
      </c>
      <c r="D982" s="9" t="s">
        <v>637</v>
      </c>
      <c r="E982" s="3">
        <v>1</v>
      </c>
      <c r="F982" s="2">
        <v>0.10000000000000001</v>
      </c>
    </row>
    <row r="983">
      <c r="C983" s="8">
        <v>121</v>
      </c>
      <c r="D983" s="9" t="s">
        <v>638</v>
      </c>
      <c r="E983" s="3">
        <v>1</v>
      </c>
      <c r="F983" s="2">
        <v>0.10000000000000001</v>
      </c>
    </row>
    <row r="984">
      <c r="C984" s="8">
        <v>122</v>
      </c>
      <c r="D984" s="9" t="s">
        <v>639</v>
      </c>
      <c r="E984" s="3">
        <v>3</v>
      </c>
      <c r="F984" s="2">
        <v>0.20000000000000001</v>
      </c>
    </row>
    <row r="985">
      <c r="C985" s="8">
        <v>123</v>
      </c>
      <c r="D985" s="9" t="s">
        <v>640</v>
      </c>
      <c r="E985" s="3">
        <v>2</v>
      </c>
      <c r="F985" s="2">
        <v>0.10000000000000001</v>
      </c>
    </row>
    <row r="986">
      <c r="C986" s="8">
        <v>124</v>
      </c>
      <c r="D986" s="9" t="s">
        <v>641</v>
      </c>
      <c r="E986" s="3">
        <v>3</v>
      </c>
      <c r="F986" s="2">
        <v>0.20000000000000001</v>
      </c>
    </row>
    <row r="987">
      <c r="C987" s="8">
        <v>125</v>
      </c>
      <c r="D987" s="9" t="s">
        <v>642</v>
      </c>
      <c r="E987" s="3">
        <v>1</v>
      </c>
      <c r="F987" s="2">
        <v>0.10000000000000001</v>
      </c>
    </row>
    <row r="988">
      <c r="C988" s="8">
        <v>126</v>
      </c>
      <c r="D988" s="9" t="s">
        <v>643</v>
      </c>
      <c r="E988" s="3">
        <v>1</v>
      </c>
      <c r="F988" s="2">
        <v>0.10000000000000001</v>
      </c>
    </row>
    <row r="989">
      <c r="C989" s="8">
        <v>127</v>
      </c>
      <c r="D989" s="9" t="s">
        <v>644</v>
      </c>
      <c r="E989" s="3">
        <v>1</v>
      </c>
      <c r="F989" s="2">
        <v>0.10000000000000001</v>
      </c>
    </row>
    <row r="990">
      <c r="C990" s="8">
        <v>128</v>
      </c>
      <c r="D990" s="9" t="s">
        <v>645</v>
      </c>
      <c r="E990" s="3">
        <v>1</v>
      </c>
      <c r="F990" s="2">
        <v>0.10000000000000001</v>
      </c>
    </row>
    <row r="991">
      <c r="C991" s="8">
        <v>129</v>
      </c>
      <c r="D991" s="9" t="s">
        <v>646</v>
      </c>
      <c r="E991" s="3">
        <v>1</v>
      </c>
      <c r="F991" s="2">
        <v>0.10000000000000001</v>
      </c>
    </row>
    <row r="992">
      <c r="C992" s="8">
        <v>130</v>
      </c>
      <c r="D992" s="9" t="s">
        <v>647</v>
      </c>
      <c r="E992" s="3">
        <v>1</v>
      </c>
      <c r="F992" s="2">
        <v>0.10000000000000001</v>
      </c>
    </row>
    <row r="993">
      <c r="C993" s="8">
        <v>131</v>
      </c>
      <c r="D993" s="9" t="s">
        <v>648</v>
      </c>
      <c r="E993" s="3">
        <v>4</v>
      </c>
      <c r="F993" s="2">
        <v>0.20000000000000001</v>
      </c>
    </row>
    <row r="994">
      <c r="C994" s="8">
        <v>132</v>
      </c>
      <c r="D994" s="9" t="s">
        <v>649</v>
      </c>
      <c r="E994" s="3">
        <v>1</v>
      </c>
      <c r="F994" s="2">
        <v>0.10000000000000001</v>
      </c>
    </row>
    <row r="995">
      <c r="C995" s="8">
        <v>133</v>
      </c>
      <c r="D995" s="9" t="s">
        <v>650</v>
      </c>
      <c r="E995" s="3">
        <v>3</v>
      </c>
      <c r="F995" s="2">
        <v>0.20000000000000001</v>
      </c>
    </row>
    <row r="996">
      <c r="C996" s="8">
        <v>134</v>
      </c>
      <c r="D996" s="9" t="s">
        <v>651</v>
      </c>
      <c r="E996" s="3">
        <v>1</v>
      </c>
      <c r="F996" s="2">
        <v>0.10000000000000001</v>
      </c>
    </row>
    <row r="997">
      <c r="C997" s="8">
        <v>135</v>
      </c>
      <c r="D997" s="9" t="s">
        <v>652</v>
      </c>
      <c r="E997" s="3">
        <v>1</v>
      </c>
      <c r="F997" s="2">
        <v>0.10000000000000001</v>
      </c>
    </row>
    <row r="998">
      <c r="C998" s="8">
        <v>136</v>
      </c>
      <c r="D998" s="9" t="s">
        <v>653</v>
      </c>
      <c r="E998" s="3">
        <v>6</v>
      </c>
      <c r="F998" s="2">
        <v>0.40000000000000002</v>
      </c>
    </row>
    <row r="999">
      <c r="C999" s="8">
        <v>137</v>
      </c>
      <c r="D999" s="9" t="s">
        <v>654</v>
      </c>
      <c r="E999" s="3">
        <v>1</v>
      </c>
      <c r="F999" s="2">
        <v>0.10000000000000001</v>
      </c>
    </row>
    <row r="1000">
      <c r="C1000" s="8">
        <v>138</v>
      </c>
      <c r="D1000" s="9" t="s">
        <v>655</v>
      </c>
      <c r="E1000" s="3">
        <v>1</v>
      </c>
      <c r="F1000" s="2">
        <v>0.10000000000000001</v>
      </c>
    </row>
    <row r="1001">
      <c r="C1001" s="8">
        <v>139</v>
      </c>
      <c r="D1001" s="9" t="s">
        <v>656</v>
      </c>
      <c r="E1001" s="3">
        <v>1</v>
      </c>
      <c r="F1001" s="2">
        <v>0.10000000000000001</v>
      </c>
    </row>
    <row r="1002">
      <c r="C1002" s="8">
        <v>140</v>
      </c>
      <c r="D1002" s="9" t="s">
        <v>657</v>
      </c>
      <c r="E1002" s="3">
        <v>23</v>
      </c>
      <c r="F1002" s="2">
        <v>1.3999999999999999</v>
      </c>
    </row>
    <row r="1003">
      <c r="C1003" s="8">
        <v>141</v>
      </c>
      <c r="D1003" s="9" t="s">
        <v>658</v>
      </c>
      <c r="E1003" s="3">
        <v>1</v>
      </c>
      <c r="F1003" s="2">
        <v>0.10000000000000001</v>
      </c>
    </row>
    <row r="1004">
      <c r="C1004" s="8">
        <v>142</v>
      </c>
      <c r="D1004" s="9" t="s">
        <v>659</v>
      </c>
      <c r="E1004" s="3">
        <v>10</v>
      </c>
      <c r="F1004" s="2">
        <v>0.59999999999999998</v>
      </c>
    </row>
    <row r="1005">
      <c r="C1005" s="8">
        <v>143</v>
      </c>
      <c r="D1005" s="9" t="s">
        <v>660</v>
      </c>
      <c r="E1005" s="3">
        <v>1</v>
      </c>
      <c r="F1005" s="2">
        <v>0.10000000000000001</v>
      </c>
    </row>
    <row r="1006">
      <c r="C1006" s="8">
        <v>144</v>
      </c>
      <c r="D1006" s="9" t="s">
        <v>661</v>
      </c>
      <c r="E1006" s="3">
        <v>2</v>
      </c>
      <c r="F1006" s="2">
        <v>0.10000000000000001</v>
      </c>
    </row>
    <row r="1007">
      <c r="C1007" s="8">
        <v>145</v>
      </c>
      <c r="D1007" s="9" t="s">
        <v>662</v>
      </c>
      <c r="E1007" s="3">
        <v>1</v>
      </c>
      <c r="F1007" s="2">
        <v>0.10000000000000001</v>
      </c>
    </row>
    <row r="1008">
      <c r="C1008" s="8">
        <v>146</v>
      </c>
      <c r="D1008" s="9" t="s">
        <v>663</v>
      </c>
      <c r="E1008" s="3">
        <v>2</v>
      </c>
      <c r="F1008" s="2">
        <v>0.10000000000000001</v>
      </c>
    </row>
    <row r="1009">
      <c r="C1009" s="8">
        <v>147</v>
      </c>
      <c r="D1009" s="9" t="s">
        <v>664</v>
      </c>
      <c r="E1009" s="3">
        <v>1</v>
      </c>
      <c r="F1009" s="2">
        <v>0.10000000000000001</v>
      </c>
    </row>
    <row r="1010">
      <c r="C1010" s="8">
        <v>148</v>
      </c>
      <c r="D1010" s="9" t="s">
        <v>665</v>
      </c>
      <c r="E1010" s="3">
        <v>3</v>
      </c>
      <c r="F1010" s="2">
        <v>0.20000000000000001</v>
      </c>
    </row>
    <row r="1011">
      <c r="C1011" s="8">
        <v>149</v>
      </c>
      <c r="D1011" s="9" t="s">
        <v>666</v>
      </c>
      <c r="E1011" s="3">
        <v>16</v>
      </c>
      <c r="F1011" s="2">
        <v>1</v>
      </c>
    </row>
    <row r="1012">
      <c r="C1012" s="8">
        <v>150</v>
      </c>
      <c r="D1012" s="9" t="s">
        <v>667</v>
      </c>
      <c r="E1012" s="3">
        <v>1</v>
      </c>
      <c r="F1012" s="2">
        <v>0.10000000000000001</v>
      </c>
    </row>
    <row r="1013">
      <c r="C1013" s="8">
        <v>151</v>
      </c>
      <c r="D1013" s="9" t="s">
        <v>668</v>
      </c>
      <c r="E1013" s="3">
        <v>30</v>
      </c>
      <c r="F1013" s="2">
        <v>1.8</v>
      </c>
    </row>
    <row r="1014">
      <c r="C1014" s="8">
        <v>152</v>
      </c>
      <c r="D1014" s="9" t="s">
        <v>669</v>
      </c>
      <c r="E1014" s="3">
        <v>1</v>
      </c>
      <c r="F1014" s="2">
        <v>0.10000000000000001</v>
      </c>
    </row>
    <row r="1015">
      <c r="C1015" s="8">
        <v>153</v>
      </c>
      <c r="D1015" s="9" t="s">
        <v>670</v>
      </c>
      <c r="E1015" s="3">
        <v>1</v>
      </c>
      <c r="F1015" s="2">
        <v>0.10000000000000001</v>
      </c>
    </row>
    <row r="1016">
      <c r="C1016" s="8">
        <v>154</v>
      </c>
      <c r="D1016" s="9" t="s">
        <v>671</v>
      </c>
      <c r="E1016" s="3">
        <v>2</v>
      </c>
      <c r="F1016" s="2">
        <v>0.10000000000000001</v>
      </c>
    </row>
    <row r="1017">
      <c r="C1017" s="8">
        <v>155</v>
      </c>
      <c r="D1017" s="9" t="s">
        <v>672</v>
      </c>
      <c r="E1017" s="3">
        <v>3</v>
      </c>
      <c r="F1017" s="2">
        <v>0.20000000000000001</v>
      </c>
    </row>
    <row r="1018">
      <c r="C1018" s="8">
        <v>156</v>
      </c>
      <c r="D1018" s="9" t="s">
        <v>673</v>
      </c>
      <c r="E1018" s="3">
        <v>2</v>
      </c>
      <c r="F1018" s="2">
        <v>0.10000000000000001</v>
      </c>
    </row>
    <row r="1019">
      <c r="C1019" s="8">
        <v>157</v>
      </c>
      <c r="D1019" s="9" t="s">
        <v>674</v>
      </c>
      <c r="E1019" s="3">
        <v>2</v>
      </c>
      <c r="F1019" s="2">
        <v>0.10000000000000001</v>
      </c>
    </row>
    <row r="1020">
      <c r="C1020" s="8">
        <v>158</v>
      </c>
      <c r="D1020" s="9" t="s">
        <v>675</v>
      </c>
      <c r="E1020" s="3">
        <v>1</v>
      </c>
      <c r="F1020" s="2">
        <v>0.10000000000000001</v>
      </c>
    </row>
    <row r="1021">
      <c r="C1021" s="8">
        <v>159</v>
      </c>
      <c r="D1021" s="9" t="s">
        <v>676</v>
      </c>
      <c r="E1021" s="3">
        <v>1</v>
      </c>
      <c r="F1021" s="2">
        <v>0.10000000000000001</v>
      </c>
    </row>
    <row r="1022">
      <c r="C1022" s="8">
        <v>160</v>
      </c>
      <c r="D1022" s="9" t="s">
        <v>677</v>
      </c>
      <c r="E1022" s="3">
        <v>2</v>
      </c>
      <c r="F1022" s="2">
        <v>0.10000000000000001</v>
      </c>
    </row>
    <row r="1023">
      <c r="C1023" s="8">
        <v>161</v>
      </c>
      <c r="D1023" s="9" t="s">
        <v>678</v>
      </c>
      <c r="E1023" s="3">
        <v>1</v>
      </c>
      <c r="F1023" s="2">
        <v>0.10000000000000001</v>
      </c>
    </row>
    <row r="1024">
      <c r="C1024" s="8">
        <v>162</v>
      </c>
      <c r="D1024" s="9" t="s">
        <v>679</v>
      </c>
      <c r="E1024" s="3">
        <v>1</v>
      </c>
      <c r="F1024" s="2">
        <v>0.10000000000000001</v>
      </c>
    </row>
    <row r="1025">
      <c r="C1025" s="8">
        <v>163</v>
      </c>
      <c r="D1025" s="9" t="s">
        <v>680</v>
      </c>
      <c r="E1025" s="3">
        <v>1</v>
      </c>
      <c r="F1025" s="2">
        <v>0.10000000000000001</v>
      </c>
    </row>
    <row r="1026">
      <c r="C1026" s="8">
        <v>164</v>
      </c>
      <c r="D1026" s="9" t="s">
        <v>681</v>
      </c>
      <c r="E1026" s="3">
        <v>1</v>
      </c>
      <c r="F1026" s="2">
        <v>0.10000000000000001</v>
      </c>
    </row>
    <row r="1027">
      <c r="C1027" s="8">
        <v>165</v>
      </c>
      <c r="D1027" s="9" t="s">
        <v>682</v>
      </c>
      <c r="E1027" s="3">
        <v>1</v>
      </c>
      <c r="F1027" s="2">
        <v>0.10000000000000001</v>
      </c>
    </row>
    <row r="1028">
      <c r="C1028" s="8">
        <v>166</v>
      </c>
      <c r="D1028" s="9" t="s">
        <v>683</v>
      </c>
      <c r="E1028" s="3">
        <v>1</v>
      </c>
      <c r="F1028" s="2">
        <v>0.10000000000000001</v>
      </c>
    </row>
    <row r="1029">
      <c r="C1029" s="8">
        <v>167</v>
      </c>
      <c r="D1029" s="9" t="s">
        <v>684</v>
      </c>
      <c r="E1029" s="3">
        <v>2</v>
      </c>
      <c r="F1029" s="2">
        <v>0.10000000000000001</v>
      </c>
    </row>
    <row r="1030">
      <c r="C1030" s="8">
        <v>168</v>
      </c>
      <c r="D1030" s="9" t="s">
        <v>685</v>
      </c>
      <c r="E1030" s="3">
        <v>1</v>
      </c>
      <c r="F1030" s="2">
        <v>0.10000000000000001</v>
      </c>
    </row>
    <row r="1031">
      <c r="C1031" s="8">
        <v>169</v>
      </c>
      <c r="D1031" s="9" t="s">
        <v>686</v>
      </c>
      <c r="E1031" s="3">
        <v>8</v>
      </c>
      <c r="F1031" s="2">
        <v>0.5</v>
      </c>
    </row>
    <row r="1032">
      <c r="C1032" s="8">
        <v>170</v>
      </c>
      <c r="D1032" s="9" t="s">
        <v>687</v>
      </c>
      <c r="E1032" s="3">
        <v>4</v>
      </c>
      <c r="F1032" s="2">
        <v>0.20000000000000001</v>
      </c>
    </row>
    <row r="1033">
      <c r="C1033" s="8">
        <v>171</v>
      </c>
      <c r="D1033" s="9" t="s">
        <v>688</v>
      </c>
      <c r="E1033" s="3">
        <v>1</v>
      </c>
      <c r="F1033" s="2">
        <v>0.10000000000000001</v>
      </c>
    </row>
    <row r="1034">
      <c r="C1034" s="8">
        <v>172</v>
      </c>
      <c r="D1034" s="9" t="s">
        <v>689</v>
      </c>
      <c r="E1034" s="3">
        <v>1</v>
      </c>
      <c r="F1034" s="2">
        <v>0.10000000000000001</v>
      </c>
    </row>
    <row r="1035">
      <c r="C1035" s="8">
        <v>173</v>
      </c>
      <c r="D1035" s="9" t="s">
        <v>690</v>
      </c>
      <c r="E1035" s="3">
        <v>1</v>
      </c>
      <c r="F1035" s="2">
        <v>0.10000000000000001</v>
      </c>
    </row>
    <row r="1036">
      <c r="C1036" s="8">
        <v>174</v>
      </c>
      <c r="D1036" s="9" t="s">
        <v>691</v>
      </c>
      <c r="E1036" s="3">
        <v>1</v>
      </c>
      <c r="F1036" s="2">
        <v>0.10000000000000001</v>
      </c>
    </row>
    <row r="1037">
      <c r="C1037" s="8">
        <v>175</v>
      </c>
      <c r="D1037" s="9" t="s">
        <v>692</v>
      </c>
      <c r="E1037" s="3">
        <v>1</v>
      </c>
      <c r="F1037" s="2">
        <v>0.10000000000000001</v>
      </c>
    </row>
    <row r="1038">
      <c r="C1038" s="8">
        <v>176</v>
      </c>
      <c r="D1038" s="9" t="s">
        <v>693</v>
      </c>
      <c r="E1038" s="3">
        <v>4</v>
      </c>
      <c r="F1038" s="2">
        <v>0.20000000000000001</v>
      </c>
    </row>
    <row r="1039">
      <c r="C1039" s="8">
        <v>177</v>
      </c>
      <c r="D1039" s="9" t="s">
        <v>694</v>
      </c>
      <c r="E1039" s="3">
        <v>1</v>
      </c>
      <c r="F1039" s="2">
        <v>0.10000000000000001</v>
      </c>
    </row>
    <row r="1040">
      <c r="C1040" s="8">
        <v>178</v>
      </c>
      <c r="D1040" s="9" t="s">
        <v>695</v>
      </c>
      <c r="E1040" s="3">
        <v>1</v>
      </c>
      <c r="F1040" s="2">
        <v>0.10000000000000001</v>
      </c>
    </row>
    <row r="1041">
      <c r="C1041" s="8">
        <v>179</v>
      </c>
      <c r="D1041" s="9" t="s">
        <v>696</v>
      </c>
      <c r="E1041" s="3">
        <v>1</v>
      </c>
      <c r="F1041" s="2">
        <v>0.10000000000000001</v>
      </c>
    </row>
    <row r="1042">
      <c r="C1042" s="8">
        <v>180</v>
      </c>
      <c r="D1042" s="9" t="s">
        <v>697</v>
      </c>
      <c r="E1042" s="3">
        <v>1</v>
      </c>
      <c r="F1042" s="2">
        <v>0.10000000000000001</v>
      </c>
    </row>
    <row r="1043">
      <c r="C1043" s="8">
        <v>181</v>
      </c>
      <c r="D1043" s="9" t="s">
        <v>698</v>
      </c>
      <c r="E1043" s="3">
        <v>1</v>
      </c>
      <c r="F1043" s="2">
        <v>0.10000000000000001</v>
      </c>
    </row>
    <row r="1044">
      <c r="C1044" s="8">
        <v>182</v>
      </c>
      <c r="D1044" s="9" t="s">
        <v>699</v>
      </c>
      <c r="E1044" s="3">
        <v>2</v>
      </c>
      <c r="F1044" s="2">
        <v>0.10000000000000001</v>
      </c>
    </row>
    <row r="1045">
      <c r="C1045" s="8">
        <v>183</v>
      </c>
      <c r="D1045" s="9" t="s">
        <v>700</v>
      </c>
      <c r="E1045" s="3">
        <v>1</v>
      </c>
      <c r="F1045" s="2">
        <v>0.10000000000000001</v>
      </c>
    </row>
    <row r="1046">
      <c r="C1046" s="8">
        <v>184</v>
      </c>
      <c r="D1046" s="9" t="s">
        <v>701</v>
      </c>
      <c r="E1046" s="3">
        <v>1</v>
      </c>
      <c r="F1046" s="2">
        <v>0.10000000000000001</v>
      </c>
    </row>
    <row r="1047">
      <c r="C1047" s="8">
        <v>185</v>
      </c>
      <c r="D1047" s="9" t="s">
        <v>702</v>
      </c>
      <c r="E1047" s="3">
        <v>8</v>
      </c>
      <c r="F1047" s="2">
        <v>0.5</v>
      </c>
    </row>
    <row r="1048">
      <c r="C1048" s="8">
        <v>186</v>
      </c>
      <c r="D1048" s="9" t="s">
        <v>703</v>
      </c>
      <c r="E1048" s="3">
        <v>3</v>
      </c>
      <c r="F1048" s="2">
        <v>0.20000000000000001</v>
      </c>
    </row>
    <row r="1049">
      <c r="C1049" s="8">
        <v>187</v>
      </c>
      <c r="D1049" s="9" t="s">
        <v>704</v>
      </c>
      <c r="E1049" s="3">
        <v>3</v>
      </c>
      <c r="F1049" s="2">
        <v>0.20000000000000001</v>
      </c>
    </row>
    <row r="1050">
      <c r="C1050" s="8">
        <v>188</v>
      </c>
      <c r="D1050" s="9" t="s">
        <v>705</v>
      </c>
      <c r="E1050" s="3">
        <v>1</v>
      </c>
      <c r="F1050" s="2">
        <v>0.10000000000000001</v>
      </c>
    </row>
    <row r="1051">
      <c r="C1051" s="8">
        <v>189</v>
      </c>
      <c r="D1051" s="9" t="s">
        <v>706</v>
      </c>
      <c r="E1051" s="3">
        <v>1</v>
      </c>
      <c r="F1051" s="2">
        <v>0.10000000000000001</v>
      </c>
    </row>
    <row r="1052">
      <c r="C1052" s="8">
        <v>190</v>
      </c>
      <c r="D1052" s="9" t="s">
        <v>707</v>
      </c>
      <c r="E1052" s="3">
        <v>1</v>
      </c>
      <c r="F1052" s="2">
        <v>0.10000000000000001</v>
      </c>
    </row>
    <row r="1053">
      <c r="C1053" s="8">
        <v>191</v>
      </c>
      <c r="D1053" s="9" t="s">
        <v>708</v>
      </c>
      <c r="E1053" s="3">
        <v>1</v>
      </c>
      <c r="F1053" s="2">
        <v>0.10000000000000001</v>
      </c>
    </row>
    <row r="1054">
      <c r="C1054" s="8">
        <v>192</v>
      </c>
      <c r="D1054" s="9" t="s">
        <v>709</v>
      </c>
      <c r="E1054" s="3">
        <v>1</v>
      </c>
      <c r="F1054" s="2">
        <v>0.10000000000000001</v>
      </c>
    </row>
    <row r="1055">
      <c r="C1055" s="8">
        <v>193</v>
      </c>
      <c r="D1055" s="9" t="s">
        <v>710</v>
      </c>
      <c r="E1055" s="3">
        <v>3</v>
      </c>
      <c r="F1055" s="2">
        <v>0.20000000000000001</v>
      </c>
    </row>
    <row r="1056">
      <c r="C1056" s="8">
        <v>194</v>
      </c>
      <c r="D1056" s="9" t="s">
        <v>711</v>
      </c>
      <c r="E1056" s="3">
        <v>1</v>
      </c>
      <c r="F1056" s="2">
        <v>0.10000000000000001</v>
      </c>
    </row>
    <row r="1057">
      <c r="C1057" s="8">
        <v>195</v>
      </c>
      <c r="D1057" s="9" t="s">
        <v>712</v>
      </c>
      <c r="E1057" s="3">
        <v>22</v>
      </c>
      <c r="F1057" s="2">
        <v>1.3</v>
      </c>
    </row>
    <row r="1058">
      <c r="C1058" s="8">
        <v>196</v>
      </c>
      <c r="D1058" s="9" t="s">
        <v>713</v>
      </c>
      <c r="E1058" s="3">
        <v>1</v>
      </c>
      <c r="F1058" s="2">
        <v>0.10000000000000001</v>
      </c>
    </row>
    <row r="1059">
      <c r="C1059" s="8">
        <v>197</v>
      </c>
      <c r="D1059" s="9" t="s">
        <v>714</v>
      </c>
      <c r="E1059" s="3">
        <v>1</v>
      </c>
      <c r="F1059" s="2">
        <v>0.10000000000000001</v>
      </c>
    </row>
    <row r="1060">
      <c r="C1060" s="8">
        <v>198</v>
      </c>
      <c r="D1060" s="9" t="s">
        <v>715</v>
      </c>
      <c r="E1060" s="3">
        <v>3</v>
      </c>
      <c r="F1060" s="2">
        <v>0.20000000000000001</v>
      </c>
    </row>
    <row r="1061">
      <c r="C1061" s="8">
        <v>199</v>
      </c>
      <c r="D1061" s="9" t="s">
        <v>716</v>
      </c>
      <c r="E1061" s="3">
        <v>12</v>
      </c>
      <c r="F1061" s="2">
        <v>0.69999999999999996</v>
      </c>
    </row>
    <row r="1062">
      <c r="C1062" s="8">
        <v>200</v>
      </c>
      <c r="D1062" s="9" t="s">
        <v>717</v>
      </c>
      <c r="E1062" s="3">
        <v>1</v>
      </c>
      <c r="F1062" s="2">
        <v>0.10000000000000001</v>
      </c>
    </row>
    <row r="1063">
      <c r="C1063" s="8">
        <v>201</v>
      </c>
      <c r="D1063" s="9" t="s">
        <v>718</v>
      </c>
      <c r="E1063" s="3">
        <v>1</v>
      </c>
      <c r="F1063" s="2">
        <v>0.10000000000000001</v>
      </c>
    </row>
    <row r="1064">
      <c r="C1064" s="8">
        <v>202</v>
      </c>
      <c r="D1064" s="9" t="s">
        <v>719</v>
      </c>
      <c r="E1064" s="3">
        <v>7</v>
      </c>
      <c r="F1064" s="2">
        <v>0.40000000000000002</v>
      </c>
    </row>
    <row r="1065">
      <c r="C1065" s="8">
        <v>203</v>
      </c>
      <c r="D1065" s="9" t="s">
        <v>720</v>
      </c>
      <c r="E1065" s="3">
        <v>3</v>
      </c>
      <c r="F1065" s="2">
        <v>0.20000000000000001</v>
      </c>
    </row>
    <row r="1066">
      <c r="C1066" s="8">
        <v>204</v>
      </c>
      <c r="D1066" s="9" t="s">
        <v>721</v>
      </c>
      <c r="E1066" s="3">
        <v>1</v>
      </c>
      <c r="F1066" s="2">
        <v>0.10000000000000001</v>
      </c>
    </row>
    <row r="1067">
      <c r="C1067" s="8">
        <v>205</v>
      </c>
      <c r="D1067" s="9" t="s">
        <v>722</v>
      </c>
      <c r="E1067" s="3">
        <v>1</v>
      </c>
      <c r="F1067" s="2">
        <v>0.10000000000000001</v>
      </c>
    </row>
    <row r="1068">
      <c r="C1068" s="8">
        <v>206</v>
      </c>
      <c r="D1068" s="9" t="s">
        <v>723</v>
      </c>
      <c r="E1068" s="3">
        <v>1</v>
      </c>
      <c r="F1068" s="2">
        <v>0.10000000000000001</v>
      </c>
    </row>
    <row r="1069">
      <c r="C1069" s="8">
        <v>207</v>
      </c>
      <c r="D1069" s="9" t="s">
        <v>724</v>
      </c>
      <c r="E1069" s="3">
        <v>1</v>
      </c>
      <c r="F1069" s="2">
        <v>0.10000000000000001</v>
      </c>
    </row>
    <row r="1070">
      <c r="C1070" s="8">
        <v>208</v>
      </c>
      <c r="D1070" s="9" t="s">
        <v>725</v>
      </c>
      <c r="E1070" s="3">
        <v>1</v>
      </c>
      <c r="F1070" s="2">
        <v>0.10000000000000001</v>
      </c>
    </row>
    <row r="1071">
      <c r="C1071" s="8">
        <v>209</v>
      </c>
      <c r="D1071" s="9" t="s">
        <v>726</v>
      </c>
      <c r="E1071" s="3">
        <v>1</v>
      </c>
      <c r="F1071" s="2">
        <v>0.10000000000000001</v>
      </c>
    </row>
    <row r="1072">
      <c r="C1072" s="8">
        <v>210</v>
      </c>
      <c r="D1072" s="9" t="s">
        <v>727</v>
      </c>
      <c r="E1072" s="3">
        <v>1</v>
      </c>
      <c r="F1072" s="2">
        <v>0.10000000000000001</v>
      </c>
    </row>
    <row r="1073">
      <c r="C1073" s="8">
        <v>211</v>
      </c>
      <c r="D1073" s="9" t="s">
        <v>728</v>
      </c>
      <c r="E1073" s="3">
        <v>1</v>
      </c>
      <c r="F1073" s="2">
        <v>0.10000000000000001</v>
      </c>
    </row>
    <row r="1074">
      <c r="C1074" s="8">
        <v>212</v>
      </c>
      <c r="D1074" s="9" t="s">
        <v>729</v>
      </c>
      <c r="E1074" s="3">
        <v>1</v>
      </c>
      <c r="F1074" s="2">
        <v>0.10000000000000001</v>
      </c>
    </row>
    <row r="1075">
      <c r="C1075" s="8">
        <v>213</v>
      </c>
      <c r="D1075" s="9" t="s">
        <v>730</v>
      </c>
      <c r="E1075" s="3">
        <v>10</v>
      </c>
      <c r="F1075" s="2">
        <v>0.59999999999999998</v>
      </c>
    </row>
    <row r="1076">
      <c r="C1076" s="8">
        <v>214</v>
      </c>
      <c r="D1076" s="9" t="s">
        <v>731</v>
      </c>
      <c r="E1076" s="3">
        <v>1</v>
      </c>
      <c r="F1076" s="2">
        <v>0.10000000000000001</v>
      </c>
    </row>
    <row r="1077">
      <c r="C1077" s="8">
        <v>215</v>
      </c>
      <c r="D1077" s="9" t="s">
        <v>732</v>
      </c>
      <c r="E1077" s="3">
        <v>2</v>
      </c>
      <c r="F1077" s="2">
        <v>0.10000000000000001</v>
      </c>
    </row>
    <row r="1078">
      <c r="C1078" s="8">
        <v>216</v>
      </c>
      <c r="D1078" s="9" t="s">
        <v>733</v>
      </c>
      <c r="E1078" s="3">
        <v>1</v>
      </c>
      <c r="F1078" s="2">
        <v>0.10000000000000001</v>
      </c>
    </row>
    <row r="1079">
      <c r="C1079" s="8">
        <v>217</v>
      </c>
      <c r="D1079" s="9" t="s">
        <v>734</v>
      </c>
      <c r="E1079" s="3">
        <v>1</v>
      </c>
      <c r="F1079" s="2">
        <v>0.10000000000000001</v>
      </c>
    </row>
    <row r="1080">
      <c r="C1080" s="8">
        <v>218</v>
      </c>
      <c r="D1080" s="9" t="s">
        <v>735</v>
      </c>
      <c r="E1080" s="3">
        <v>1</v>
      </c>
      <c r="F1080" s="2">
        <v>0.10000000000000001</v>
      </c>
    </row>
    <row r="1081">
      <c r="C1081" s="8">
        <v>219</v>
      </c>
      <c r="D1081" s="9" t="s">
        <v>736</v>
      </c>
      <c r="E1081" s="3">
        <v>1</v>
      </c>
      <c r="F1081" s="2">
        <v>0.10000000000000001</v>
      </c>
    </row>
    <row r="1082">
      <c r="C1082" s="8">
        <v>220</v>
      </c>
      <c r="D1082" s="9" t="s">
        <v>737</v>
      </c>
      <c r="E1082" s="3">
        <v>1</v>
      </c>
      <c r="F1082" s="2">
        <v>0.10000000000000001</v>
      </c>
    </row>
    <row r="1083">
      <c r="C1083" s="8">
        <v>221</v>
      </c>
      <c r="D1083" s="9" t="s">
        <v>738</v>
      </c>
      <c r="E1083" s="3">
        <v>1</v>
      </c>
      <c r="F1083" s="2">
        <v>0.10000000000000001</v>
      </c>
    </row>
    <row r="1084">
      <c r="C1084" s="8">
        <v>222</v>
      </c>
      <c r="D1084" s="9" t="s">
        <v>739</v>
      </c>
      <c r="E1084" s="3">
        <v>1</v>
      </c>
      <c r="F1084" s="2">
        <v>0.10000000000000001</v>
      </c>
    </row>
    <row r="1085">
      <c r="C1085" s="8">
        <v>223</v>
      </c>
      <c r="D1085" s="9" t="s">
        <v>740</v>
      </c>
      <c r="E1085" s="3">
        <v>1</v>
      </c>
      <c r="F1085" s="2">
        <v>0.10000000000000001</v>
      </c>
    </row>
    <row r="1086">
      <c r="C1086" s="8">
        <v>224</v>
      </c>
      <c r="D1086" s="9" t="s">
        <v>741</v>
      </c>
      <c r="E1086" s="3">
        <v>1</v>
      </c>
      <c r="F1086" s="2">
        <v>0.10000000000000001</v>
      </c>
    </row>
    <row r="1087">
      <c r="C1087" s="8">
        <v>225</v>
      </c>
      <c r="D1087" s="9" t="s">
        <v>742</v>
      </c>
      <c r="E1087" s="3">
        <v>3</v>
      </c>
      <c r="F1087" s="2">
        <v>0.20000000000000001</v>
      </c>
    </row>
    <row r="1088">
      <c r="C1088" s="8">
        <v>226</v>
      </c>
      <c r="D1088" s="9" t="s">
        <v>743</v>
      </c>
      <c r="E1088" s="3">
        <v>2</v>
      </c>
      <c r="F1088" s="2">
        <v>0.10000000000000001</v>
      </c>
    </row>
    <row r="1089">
      <c r="C1089" s="8">
        <v>227</v>
      </c>
      <c r="D1089" s="9" t="s">
        <v>744</v>
      </c>
      <c r="E1089" s="3">
        <v>1</v>
      </c>
      <c r="F1089" s="2">
        <v>0.10000000000000001</v>
      </c>
    </row>
    <row r="1090">
      <c r="C1090" s="8">
        <v>228</v>
      </c>
      <c r="D1090" s="9" t="s">
        <v>745</v>
      </c>
      <c r="E1090" s="3">
        <v>2</v>
      </c>
      <c r="F1090" s="2">
        <v>0.10000000000000001</v>
      </c>
    </row>
    <row r="1091">
      <c r="C1091" s="8">
        <v>229</v>
      </c>
      <c r="D1091" s="9" t="s">
        <v>746</v>
      </c>
      <c r="E1091" s="3">
        <v>8</v>
      </c>
      <c r="F1091" s="2">
        <v>0.5</v>
      </c>
    </row>
    <row r="1092">
      <c r="C1092" s="8">
        <v>230</v>
      </c>
      <c r="D1092" s="9" t="s">
        <v>747</v>
      </c>
      <c r="E1092" s="3">
        <v>1</v>
      </c>
      <c r="F1092" s="2">
        <v>0.10000000000000001</v>
      </c>
    </row>
    <row r="1093">
      <c r="C1093" s="8">
        <v>231</v>
      </c>
      <c r="D1093" s="9" t="s">
        <v>748</v>
      </c>
      <c r="E1093" s="3">
        <v>1</v>
      </c>
      <c r="F1093" s="2">
        <v>0.10000000000000001</v>
      </c>
    </row>
    <row r="1094">
      <c r="C1094" s="8">
        <v>232</v>
      </c>
      <c r="D1094" s="9" t="s">
        <v>749</v>
      </c>
      <c r="E1094" s="3">
        <v>1</v>
      </c>
      <c r="F1094" s="2">
        <v>0.10000000000000001</v>
      </c>
    </row>
    <row r="1095">
      <c r="C1095" s="8">
        <v>233</v>
      </c>
      <c r="D1095" s="9" t="s">
        <v>750</v>
      </c>
      <c r="E1095" s="3">
        <v>1</v>
      </c>
      <c r="F1095" s="2">
        <v>0.10000000000000001</v>
      </c>
    </row>
    <row r="1096">
      <c r="C1096" s="8">
        <v>234</v>
      </c>
      <c r="D1096" s="9" t="s">
        <v>751</v>
      </c>
      <c r="E1096" s="3">
        <v>1</v>
      </c>
      <c r="F1096" s="2">
        <v>0.10000000000000001</v>
      </c>
    </row>
    <row r="1097">
      <c r="C1097" s="8">
        <v>235</v>
      </c>
      <c r="D1097" s="9" t="s">
        <v>752</v>
      </c>
      <c r="E1097" s="3">
        <v>3</v>
      </c>
      <c r="F1097" s="2">
        <v>0.20000000000000001</v>
      </c>
    </row>
    <row r="1098">
      <c r="C1098" s="8">
        <v>236</v>
      </c>
      <c r="D1098" s="9" t="s">
        <v>753</v>
      </c>
      <c r="E1098" s="3">
        <v>1</v>
      </c>
      <c r="F1098" s="2">
        <v>0.10000000000000001</v>
      </c>
    </row>
    <row r="1099">
      <c r="C1099" s="8">
        <v>237</v>
      </c>
      <c r="D1099" s="9" t="s">
        <v>754</v>
      </c>
      <c r="E1099" s="3">
        <v>1</v>
      </c>
      <c r="F1099" s="2">
        <v>0.10000000000000001</v>
      </c>
    </row>
    <row r="1100">
      <c r="C1100" s="8">
        <v>238</v>
      </c>
      <c r="D1100" s="9" t="s">
        <v>755</v>
      </c>
      <c r="E1100" s="3">
        <v>10</v>
      </c>
      <c r="F1100" s="2">
        <v>0.59999999999999998</v>
      </c>
    </row>
    <row r="1101">
      <c r="C1101" s="8">
        <v>239</v>
      </c>
      <c r="D1101" s="9" t="s">
        <v>756</v>
      </c>
      <c r="E1101" s="3">
        <v>1</v>
      </c>
      <c r="F1101" s="2">
        <v>0.10000000000000001</v>
      </c>
    </row>
    <row r="1102">
      <c r="C1102" s="8">
        <v>240</v>
      </c>
      <c r="D1102" s="9" t="s">
        <v>757</v>
      </c>
      <c r="E1102" s="3">
        <v>1</v>
      </c>
      <c r="F1102" s="2">
        <v>0.10000000000000001</v>
      </c>
    </row>
    <row r="1103">
      <c r="C1103" s="8">
        <v>241</v>
      </c>
      <c r="D1103" s="9" t="s">
        <v>758</v>
      </c>
      <c r="E1103" s="3">
        <v>1</v>
      </c>
      <c r="F1103" s="2">
        <v>0.10000000000000001</v>
      </c>
    </row>
    <row r="1104">
      <c r="C1104" s="8">
        <v>242</v>
      </c>
      <c r="D1104" s="9" t="s">
        <v>759</v>
      </c>
      <c r="E1104" s="3">
        <v>3</v>
      </c>
      <c r="F1104" s="2">
        <v>0.20000000000000001</v>
      </c>
    </row>
    <row r="1105">
      <c r="C1105" s="8">
        <v>243</v>
      </c>
      <c r="D1105" s="9" t="s">
        <v>760</v>
      </c>
      <c r="E1105" s="3">
        <v>2</v>
      </c>
      <c r="F1105" s="2">
        <v>0.10000000000000001</v>
      </c>
    </row>
    <row r="1106">
      <c r="C1106" s="8">
        <v>244</v>
      </c>
      <c r="D1106" s="9" t="s">
        <v>761</v>
      </c>
      <c r="E1106" s="3">
        <v>6</v>
      </c>
      <c r="F1106" s="2">
        <v>0.40000000000000002</v>
      </c>
    </row>
    <row r="1107">
      <c r="C1107" s="8">
        <v>245</v>
      </c>
      <c r="D1107" s="9" t="s">
        <v>762</v>
      </c>
      <c r="E1107" s="3">
        <v>1</v>
      </c>
      <c r="F1107" s="2">
        <v>0.10000000000000001</v>
      </c>
    </row>
    <row r="1108">
      <c r="C1108" s="8">
        <v>246</v>
      </c>
      <c r="D1108" s="9" t="s">
        <v>763</v>
      </c>
      <c r="E1108" s="3">
        <v>1</v>
      </c>
      <c r="F1108" s="2">
        <v>0.10000000000000001</v>
      </c>
    </row>
    <row r="1109">
      <c r="C1109" s="8">
        <v>247</v>
      </c>
      <c r="D1109" s="9" t="s">
        <v>764</v>
      </c>
      <c r="E1109" s="3">
        <v>2</v>
      </c>
      <c r="F1109" s="2">
        <v>0.10000000000000001</v>
      </c>
    </row>
    <row r="1110">
      <c r="C1110" s="8">
        <v>248</v>
      </c>
      <c r="D1110" s="9" t="s">
        <v>765</v>
      </c>
      <c r="E1110" s="3">
        <v>1</v>
      </c>
      <c r="F1110" s="2">
        <v>0.10000000000000001</v>
      </c>
    </row>
    <row r="1111">
      <c r="C1111" s="8">
        <v>249</v>
      </c>
      <c r="D1111" s="9" t="s">
        <v>766</v>
      </c>
      <c r="E1111" s="3">
        <v>1</v>
      </c>
      <c r="F1111" s="2">
        <v>0.10000000000000001</v>
      </c>
    </row>
    <row r="1112">
      <c r="C1112" s="8">
        <v>250</v>
      </c>
      <c r="D1112" s="9" t="s">
        <v>767</v>
      </c>
      <c r="E1112" s="3">
        <v>1</v>
      </c>
      <c r="F1112" s="2">
        <v>0.10000000000000001</v>
      </c>
    </row>
    <row r="1113">
      <c r="C1113" s="8">
        <v>251</v>
      </c>
      <c r="D1113" s="9" t="s">
        <v>768</v>
      </c>
      <c r="E1113" s="3">
        <v>1</v>
      </c>
      <c r="F1113" s="2">
        <v>0.10000000000000001</v>
      </c>
    </row>
    <row r="1114">
      <c r="C1114" s="8">
        <v>252</v>
      </c>
      <c r="D1114" s="9" t="s">
        <v>769</v>
      </c>
      <c r="E1114" s="3">
        <v>9</v>
      </c>
      <c r="F1114" s="2">
        <v>0.5</v>
      </c>
    </row>
    <row r="1115">
      <c r="C1115" s="8">
        <v>253</v>
      </c>
      <c r="D1115" s="9" t="s">
        <v>770</v>
      </c>
      <c r="E1115" s="3">
        <v>3</v>
      </c>
      <c r="F1115" s="2">
        <v>0.20000000000000001</v>
      </c>
    </row>
    <row r="1116">
      <c r="C1116" s="8">
        <v>254</v>
      </c>
      <c r="D1116" s="9" t="s">
        <v>771</v>
      </c>
      <c r="E1116" s="3">
        <v>1</v>
      </c>
      <c r="F1116" s="2">
        <v>0.10000000000000001</v>
      </c>
    </row>
    <row r="1117">
      <c r="C1117" s="8">
        <v>255</v>
      </c>
      <c r="D1117" s="9" t="s">
        <v>772</v>
      </c>
      <c r="E1117" s="3">
        <v>1</v>
      </c>
      <c r="F1117" s="2">
        <v>0.10000000000000001</v>
      </c>
    </row>
    <row r="1118">
      <c r="C1118" s="8">
        <v>256</v>
      </c>
      <c r="D1118" s="9" t="s">
        <v>773</v>
      </c>
      <c r="E1118" s="3">
        <v>1</v>
      </c>
      <c r="F1118" s="2">
        <v>0.10000000000000001</v>
      </c>
    </row>
    <row r="1119">
      <c r="C1119" s="8">
        <v>257</v>
      </c>
      <c r="D1119" s="9" t="s">
        <v>774</v>
      </c>
      <c r="E1119" s="3">
        <v>1</v>
      </c>
      <c r="F1119" s="2">
        <v>0.10000000000000001</v>
      </c>
    </row>
    <row r="1120">
      <c r="C1120" s="8">
        <v>258</v>
      </c>
      <c r="D1120" s="9" t="s">
        <v>775</v>
      </c>
      <c r="E1120" s="3">
        <v>1</v>
      </c>
      <c r="F1120" s="2">
        <v>0.10000000000000001</v>
      </c>
    </row>
    <row r="1121">
      <c r="C1121" s="8">
        <v>259</v>
      </c>
      <c r="D1121" s="9" t="s">
        <v>776</v>
      </c>
      <c r="E1121" s="3">
        <v>1</v>
      </c>
      <c r="F1121" s="2">
        <v>0.10000000000000001</v>
      </c>
    </row>
    <row r="1122">
      <c r="C1122" s="8">
        <v>260</v>
      </c>
      <c r="D1122" s="9" t="s">
        <v>777</v>
      </c>
      <c r="E1122" s="3">
        <v>1</v>
      </c>
      <c r="F1122" s="2">
        <v>0.10000000000000001</v>
      </c>
    </row>
    <row r="1123">
      <c r="C1123" s="8">
        <v>261</v>
      </c>
      <c r="D1123" s="9" t="s">
        <v>778</v>
      </c>
      <c r="E1123" s="3">
        <v>1</v>
      </c>
      <c r="F1123" s="2">
        <v>0.10000000000000001</v>
      </c>
    </row>
    <row r="1124">
      <c r="C1124" s="8">
        <v>262</v>
      </c>
      <c r="D1124" s="9" t="s">
        <v>779</v>
      </c>
      <c r="E1124" s="3">
        <v>1</v>
      </c>
      <c r="F1124" s="2">
        <v>0.10000000000000001</v>
      </c>
    </row>
    <row r="1125">
      <c r="C1125" s="8">
        <v>263</v>
      </c>
      <c r="D1125" s="9" t="s">
        <v>780</v>
      </c>
      <c r="E1125" s="3">
        <v>5</v>
      </c>
      <c r="F1125" s="2">
        <v>0.29999999999999999</v>
      </c>
    </row>
    <row r="1126">
      <c r="C1126" s="8">
        <v>264</v>
      </c>
      <c r="D1126" s="9" t="s">
        <v>781</v>
      </c>
      <c r="E1126" s="3">
        <v>1</v>
      </c>
      <c r="F1126" s="2">
        <v>0.10000000000000001</v>
      </c>
    </row>
    <row r="1127">
      <c r="C1127" s="8">
        <v>265</v>
      </c>
      <c r="D1127" s="9" t="s">
        <v>782</v>
      </c>
      <c r="E1127" s="3">
        <v>1</v>
      </c>
      <c r="F1127" s="2">
        <v>0.10000000000000001</v>
      </c>
    </row>
    <row r="1128">
      <c r="C1128" s="8">
        <v>266</v>
      </c>
      <c r="D1128" s="9" t="s">
        <v>783</v>
      </c>
      <c r="E1128" s="3">
        <v>1</v>
      </c>
      <c r="F1128" s="2">
        <v>0.10000000000000001</v>
      </c>
    </row>
    <row r="1129">
      <c r="C1129" s="8">
        <v>267</v>
      </c>
      <c r="D1129" s="9" t="s">
        <v>784</v>
      </c>
      <c r="E1129" s="3">
        <v>1</v>
      </c>
      <c r="F1129" s="2">
        <v>0.10000000000000001</v>
      </c>
    </row>
    <row r="1130">
      <c r="C1130" s="8">
        <v>268</v>
      </c>
      <c r="D1130" s="9" t="s">
        <v>785</v>
      </c>
      <c r="E1130" s="3">
        <v>10</v>
      </c>
      <c r="F1130" s="2">
        <v>0.59999999999999998</v>
      </c>
    </row>
    <row r="1131">
      <c r="C1131" s="8">
        <v>269</v>
      </c>
      <c r="D1131" s="9" t="s">
        <v>786</v>
      </c>
      <c r="E1131" s="3">
        <v>3</v>
      </c>
      <c r="F1131" s="2">
        <v>0.20000000000000001</v>
      </c>
    </row>
    <row r="1132">
      <c r="C1132" s="8">
        <v>270</v>
      </c>
      <c r="D1132" s="9" t="s">
        <v>787</v>
      </c>
      <c r="E1132" s="3">
        <v>3</v>
      </c>
      <c r="F1132" s="2">
        <v>0.20000000000000001</v>
      </c>
    </row>
    <row r="1133">
      <c r="C1133" s="8">
        <v>271</v>
      </c>
      <c r="D1133" s="9" t="s">
        <v>788</v>
      </c>
      <c r="E1133" s="3">
        <v>1</v>
      </c>
      <c r="F1133" s="2">
        <v>0.10000000000000001</v>
      </c>
    </row>
    <row r="1134">
      <c r="C1134" s="8">
        <v>272</v>
      </c>
      <c r="D1134" s="9" t="s">
        <v>789</v>
      </c>
      <c r="E1134" s="3">
        <v>1</v>
      </c>
      <c r="F1134" s="2">
        <v>0.10000000000000001</v>
      </c>
    </row>
    <row r="1135">
      <c r="C1135" s="8">
        <v>273</v>
      </c>
      <c r="D1135" s="9" t="s">
        <v>789</v>
      </c>
      <c r="E1135" s="3">
        <v>1</v>
      </c>
      <c r="F1135" s="2">
        <v>0.10000000000000001</v>
      </c>
    </row>
    <row r="1136">
      <c r="C1136" s="8">
        <v>274</v>
      </c>
      <c r="D1136" s="9" t="s">
        <v>790</v>
      </c>
      <c r="E1136" s="3">
        <v>1</v>
      </c>
      <c r="F1136" s="2">
        <v>0.10000000000000001</v>
      </c>
    </row>
    <row r="1137">
      <c r="C1137" s="8">
        <v>275</v>
      </c>
      <c r="D1137" s="9" t="s">
        <v>791</v>
      </c>
      <c r="E1137" s="3">
        <v>1</v>
      </c>
      <c r="F1137" s="2">
        <v>0.10000000000000001</v>
      </c>
    </row>
    <row r="1138">
      <c r="C1138" s="8">
        <v>276</v>
      </c>
      <c r="D1138" s="9" t="s">
        <v>792</v>
      </c>
      <c r="E1138" s="3">
        <v>2</v>
      </c>
      <c r="F1138" s="2">
        <v>0.10000000000000001</v>
      </c>
    </row>
    <row r="1139">
      <c r="C1139" s="8">
        <v>277</v>
      </c>
      <c r="D1139" s="9" t="s">
        <v>793</v>
      </c>
      <c r="E1139" s="3">
        <v>3</v>
      </c>
      <c r="F1139" s="2">
        <v>0.20000000000000001</v>
      </c>
    </row>
    <row r="1140">
      <c r="C1140" s="8">
        <v>278</v>
      </c>
      <c r="D1140" s="9" t="s">
        <v>794</v>
      </c>
      <c r="E1140" s="3">
        <v>1</v>
      </c>
      <c r="F1140" s="2">
        <v>0.10000000000000001</v>
      </c>
    </row>
    <row r="1141">
      <c r="C1141" s="8">
        <v>279</v>
      </c>
      <c r="D1141" s="9" t="s">
        <v>795</v>
      </c>
      <c r="E1141" s="3">
        <v>1</v>
      </c>
      <c r="F1141" s="2">
        <v>0.10000000000000001</v>
      </c>
    </row>
    <row r="1142">
      <c r="C1142" s="8">
        <v>280</v>
      </c>
      <c r="D1142" s="9" t="s">
        <v>796</v>
      </c>
      <c r="E1142" s="3">
        <v>1</v>
      </c>
      <c r="F1142" s="2">
        <v>0.10000000000000001</v>
      </c>
    </row>
    <row r="1143">
      <c r="C1143" s="8">
        <v>281</v>
      </c>
      <c r="D1143" s="9" t="s">
        <v>797</v>
      </c>
      <c r="E1143" s="3">
        <v>3</v>
      </c>
      <c r="F1143" s="2">
        <v>0.20000000000000001</v>
      </c>
    </row>
    <row r="1144">
      <c r="C1144" s="8">
        <v>282</v>
      </c>
      <c r="D1144" s="9" t="s">
        <v>798</v>
      </c>
      <c r="E1144" s="3">
        <v>1</v>
      </c>
      <c r="F1144" s="2">
        <v>0.10000000000000001</v>
      </c>
    </row>
    <row r="1145">
      <c r="C1145" s="8">
        <v>283</v>
      </c>
      <c r="D1145" s="9" t="s">
        <v>799</v>
      </c>
      <c r="E1145" s="3">
        <v>1</v>
      </c>
      <c r="F1145" s="2">
        <v>0.10000000000000001</v>
      </c>
    </row>
    <row r="1146">
      <c r="C1146" s="8">
        <v>284</v>
      </c>
      <c r="D1146" s="9" t="s">
        <v>800</v>
      </c>
      <c r="E1146" s="3">
        <v>1</v>
      </c>
      <c r="F1146" s="2">
        <v>0.10000000000000001</v>
      </c>
    </row>
    <row r="1147">
      <c r="C1147" s="8">
        <v>285</v>
      </c>
      <c r="D1147" s="9" t="s">
        <v>801</v>
      </c>
      <c r="E1147" s="3">
        <v>14</v>
      </c>
      <c r="F1147" s="2">
        <v>0.80000000000000004</v>
      </c>
    </row>
    <row r="1148">
      <c r="C1148" s="8">
        <v>286</v>
      </c>
      <c r="D1148" s="9" t="s">
        <v>802</v>
      </c>
      <c r="E1148" s="3">
        <v>1</v>
      </c>
      <c r="F1148" s="2">
        <v>0.10000000000000001</v>
      </c>
    </row>
    <row r="1149">
      <c r="C1149" s="8">
        <v>287</v>
      </c>
      <c r="D1149" s="9" t="s">
        <v>803</v>
      </c>
      <c r="E1149" s="3">
        <v>1</v>
      </c>
      <c r="F1149" s="2">
        <v>0.10000000000000001</v>
      </c>
    </row>
    <row r="1150">
      <c r="C1150" s="8">
        <v>288</v>
      </c>
      <c r="D1150" s="9" t="s">
        <v>804</v>
      </c>
      <c r="E1150" s="3">
        <v>3</v>
      </c>
      <c r="F1150" s="2">
        <v>0.20000000000000001</v>
      </c>
    </row>
    <row r="1151">
      <c r="C1151" s="8">
        <v>289</v>
      </c>
      <c r="D1151" s="9" t="s">
        <v>805</v>
      </c>
      <c r="E1151" s="3">
        <v>1</v>
      </c>
      <c r="F1151" s="2">
        <v>0.10000000000000001</v>
      </c>
    </row>
    <row r="1152">
      <c r="C1152" s="8">
        <v>290</v>
      </c>
      <c r="D1152" s="9" t="s">
        <v>806</v>
      </c>
      <c r="E1152" s="3">
        <v>6</v>
      </c>
      <c r="F1152" s="2">
        <v>0.40000000000000002</v>
      </c>
    </row>
    <row r="1153">
      <c r="C1153" s="8">
        <v>291</v>
      </c>
      <c r="D1153" s="9" t="s">
        <v>807</v>
      </c>
      <c r="E1153" s="3">
        <v>1</v>
      </c>
      <c r="F1153" s="2">
        <v>0.10000000000000001</v>
      </c>
    </row>
    <row r="1154">
      <c r="C1154" s="8">
        <v>292</v>
      </c>
      <c r="D1154" s="9" t="s">
        <v>808</v>
      </c>
      <c r="E1154" s="3">
        <v>1</v>
      </c>
      <c r="F1154" s="2">
        <v>0.10000000000000001</v>
      </c>
    </row>
    <row r="1155">
      <c r="C1155" s="8">
        <v>293</v>
      </c>
      <c r="D1155" s="9" t="s">
        <v>809</v>
      </c>
      <c r="E1155" s="3">
        <v>1</v>
      </c>
      <c r="F1155" s="2">
        <v>0.10000000000000001</v>
      </c>
    </row>
    <row r="1156">
      <c r="C1156" s="8">
        <v>294</v>
      </c>
      <c r="D1156" s="9" t="s">
        <v>282</v>
      </c>
      <c r="E1156" s="3">
        <v>8</v>
      </c>
      <c r="F1156" s="2">
        <v>0.5</v>
      </c>
    </row>
    <row r="1157">
      <c r="C1157" s="7">
        <v>295</v>
      </c>
      <c r="D1157" s="12" t="s">
        <v>233</v>
      </c>
      <c r="E1157" s="19">
        <v>824</v>
      </c>
      <c r="F1157" s="21">
        <v>49.5</v>
      </c>
    </row>
    <row r="1158">
      <c r="C1158" s="10"/>
      <c r="D1158" s="13" t="s">
        <v>19</v>
      </c>
      <c r="E1158" s="17"/>
      <c r="F1158" s="16"/>
    </row>
    <row r="1160">
      <c r="B1160" s="4" t="str">
        <f ca="1" xml:space="preserve"> HYPERLINK("#'目次'!B35", "[30]")</f>
        <v>[30]</v>
      </c>
      <c r="C1160" s="1" t="s">
        <v>811</v>
      </c>
    </row>
    <row r="1161">
      <c r="B1161" s="1"/>
      <c r="C1161" s="1"/>
    </row>
    <row r="1162">
      <c r="B1162" s="1"/>
      <c r="C1162" s="1"/>
    </row>
    <row r="1163">
      <c r="E1163" s="5" t="s">
        <v>2</v>
      </c>
      <c r="F1163" s="15" t="s">
        <v>3</v>
      </c>
    </row>
    <row r="1164">
      <c r="C1164" s="6"/>
      <c r="D1164" s="11" t="s">
        <v>10</v>
      </c>
      <c r="E1164" s="14">
        <v>1663</v>
      </c>
      <c r="F1164" s="18">
        <v>100</v>
      </c>
    </row>
    <row r="1165">
      <c r="C1165" s="8">
        <v>1</v>
      </c>
      <c r="D1165" s="9" t="s">
        <v>812</v>
      </c>
      <c r="E1165" s="3">
        <v>915</v>
      </c>
      <c r="F1165" s="2">
        <v>55</v>
      </c>
    </row>
    <row r="1166">
      <c r="C1166" s="8">
        <v>2</v>
      </c>
      <c r="D1166" s="9" t="s">
        <v>813</v>
      </c>
      <c r="E1166" s="3">
        <v>744</v>
      </c>
      <c r="F1166" s="2">
        <v>44.700000000000003</v>
      </c>
    </row>
    <row r="1167">
      <c r="C1167" s="7">
        <v>3</v>
      </c>
      <c r="D1167" s="12" t="s">
        <v>233</v>
      </c>
      <c r="E1167" s="19">
        <v>4</v>
      </c>
      <c r="F1167" s="21">
        <v>0.20000000000000001</v>
      </c>
    </row>
    <row r="1168">
      <c r="C1168" s="10"/>
      <c r="D1168" s="13" t="s">
        <v>19</v>
      </c>
      <c r="E1168" s="17"/>
      <c r="F1168" s="16"/>
    </row>
    <row r="1170">
      <c r="B1170" s="4" t="str">
        <f ca="1" xml:space="preserve"> HYPERLINK("#'目次'!B36", "[31]")</f>
        <v>[31]</v>
      </c>
      <c r="C1170" s="1" t="s">
        <v>815</v>
      </c>
    </row>
    <row r="1171">
      <c r="B1171" s="1" t="s">
        <v>7</v>
      </c>
      <c r="C1171" s="1" t="s">
        <v>816</v>
      </c>
    </row>
    <row r="1172">
      <c r="B1172" s="1"/>
      <c r="C1172" s="1"/>
    </row>
    <row r="1173">
      <c r="E1173" s="5" t="s">
        <v>2</v>
      </c>
      <c r="F1173" s="15" t="s">
        <v>3</v>
      </c>
    </row>
    <row r="1174">
      <c r="C1174" s="6"/>
      <c r="D1174" s="11" t="s">
        <v>10</v>
      </c>
      <c r="E1174" s="14">
        <v>915</v>
      </c>
      <c r="F1174" s="18">
        <v>100</v>
      </c>
    </row>
    <row r="1175">
      <c r="C1175" s="8">
        <v>1</v>
      </c>
      <c r="D1175" s="9" t="s">
        <v>817</v>
      </c>
      <c r="E1175" s="3">
        <v>525</v>
      </c>
      <c r="F1175" s="2">
        <v>57.399999999999999</v>
      </c>
    </row>
    <row r="1176">
      <c r="C1176" s="8">
        <v>2</v>
      </c>
      <c r="D1176" s="9" t="s">
        <v>818</v>
      </c>
      <c r="E1176" s="3">
        <v>89</v>
      </c>
      <c r="F1176" s="2">
        <v>9.6999999999999993</v>
      </c>
    </row>
    <row r="1177">
      <c r="C1177" s="8">
        <v>3</v>
      </c>
      <c r="D1177" s="9" t="s">
        <v>819</v>
      </c>
      <c r="E1177" s="3">
        <v>500</v>
      </c>
      <c r="F1177" s="2">
        <v>54.600000000000001</v>
      </c>
    </row>
    <row r="1178">
      <c r="C1178" s="8">
        <v>4</v>
      </c>
      <c r="D1178" s="9" t="s">
        <v>820</v>
      </c>
      <c r="E1178" s="3">
        <v>120</v>
      </c>
      <c r="F1178" s="2">
        <v>13.1</v>
      </c>
    </row>
    <row r="1179">
      <c r="C1179" s="8">
        <v>5</v>
      </c>
      <c r="D1179" s="9" t="s">
        <v>821</v>
      </c>
      <c r="E1179" s="3">
        <v>494</v>
      </c>
      <c r="F1179" s="2">
        <v>54</v>
      </c>
    </row>
    <row r="1180">
      <c r="C1180" s="8">
        <v>6</v>
      </c>
      <c r="D1180" s="9" t="s">
        <v>822</v>
      </c>
      <c r="E1180" s="3">
        <v>63</v>
      </c>
      <c r="F1180" s="2">
        <v>6.9000000000000004</v>
      </c>
    </row>
    <row r="1181">
      <c r="C1181" s="8">
        <v>7</v>
      </c>
      <c r="D1181" s="9" t="s">
        <v>823</v>
      </c>
      <c r="E1181" s="3">
        <v>498</v>
      </c>
      <c r="F1181" s="2">
        <v>54.399999999999999</v>
      </c>
    </row>
    <row r="1182">
      <c r="C1182" s="8">
        <v>8</v>
      </c>
      <c r="D1182" s="9" t="s">
        <v>824</v>
      </c>
      <c r="E1182" s="3">
        <v>55</v>
      </c>
      <c r="F1182" s="2">
        <v>6</v>
      </c>
    </row>
    <row r="1183">
      <c r="C1183" s="8">
        <v>9</v>
      </c>
      <c r="D1183" s="9" t="s">
        <v>825</v>
      </c>
      <c r="E1183" s="3">
        <v>64</v>
      </c>
      <c r="F1183" s="2">
        <v>7</v>
      </c>
    </row>
    <row r="1184">
      <c r="C1184" s="8">
        <v>10</v>
      </c>
      <c r="D1184" s="9" t="s">
        <v>826</v>
      </c>
      <c r="E1184" s="3">
        <v>4</v>
      </c>
      <c r="F1184" s="2">
        <v>0.40000000000000002</v>
      </c>
    </row>
    <row r="1185">
      <c r="C1185" s="8">
        <v>11</v>
      </c>
      <c r="D1185" s="9" t="s">
        <v>827</v>
      </c>
      <c r="E1185" s="3">
        <v>5</v>
      </c>
      <c r="F1185" s="2">
        <v>0.5</v>
      </c>
    </row>
    <row r="1186">
      <c r="C1186" s="8">
        <v>12</v>
      </c>
      <c r="D1186" s="9" t="s">
        <v>282</v>
      </c>
      <c r="E1186" s="3">
        <v>12</v>
      </c>
      <c r="F1186" s="2">
        <v>1.3</v>
      </c>
    </row>
    <row r="1187">
      <c r="C1187" s="7">
        <v>13</v>
      </c>
      <c r="D1187" s="12" t="s">
        <v>233</v>
      </c>
      <c r="E1187" s="19">
        <v>1</v>
      </c>
      <c r="F1187" s="21">
        <v>0.10000000000000001</v>
      </c>
    </row>
    <row r="1188">
      <c r="C1188" s="10"/>
      <c r="D1188" s="13" t="s">
        <v>19</v>
      </c>
      <c r="E1188" s="17"/>
      <c r="F1188" s="16"/>
    </row>
    <row r="1190">
      <c r="B1190" s="4" t="str">
        <f ca="1" xml:space="preserve"> HYPERLINK("#'目次'!B37", "[32]")</f>
        <v>[32]</v>
      </c>
      <c r="C1190" s="1" t="s">
        <v>829</v>
      </c>
    </row>
    <row r="1191">
      <c r="B1191" s="1"/>
      <c r="C1191" s="1"/>
    </row>
    <row r="1192">
      <c r="B1192" s="1"/>
      <c r="C1192" s="1"/>
    </row>
    <row r="1193">
      <c r="E1193" s="5" t="s">
        <v>2</v>
      </c>
      <c r="F1193" s="15" t="s">
        <v>3</v>
      </c>
    </row>
    <row r="1194">
      <c r="C1194" s="6"/>
      <c r="D1194" s="11" t="s">
        <v>10</v>
      </c>
      <c r="E1194" s="14">
        <v>1663</v>
      </c>
      <c r="F1194" s="18">
        <v>100</v>
      </c>
    </row>
    <row r="1195">
      <c r="C1195" s="8">
        <v>1</v>
      </c>
      <c r="D1195" s="9" t="s">
        <v>830</v>
      </c>
      <c r="E1195" s="3">
        <v>323</v>
      </c>
      <c r="F1195" s="2">
        <v>19.399999999999999</v>
      </c>
    </row>
    <row r="1196">
      <c r="C1196" s="8">
        <v>2</v>
      </c>
      <c r="D1196" s="9" t="s">
        <v>831</v>
      </c>
      <c r="E1196" s="3">
        <v>149</v>
      </c>
      <c r="F1196" s="2">
        <v>9</v>
      </c>
    </row>
    <row r="1197">
      <c r="C1197" s="8">
        <v>3</v>
      </c>
      <c r="D1197" s="9" t="s">
        <v>832</v>
      </c>
      <c r="E1197" s="3">
        <v>168</v>
      </c>
      <c r="F1197" s="2">
        <v>10.1</v>
      </c>
    </row>
    <row r="1198">
      <c r="C1198" s="8">
        <v>4</v>
      </c>
      <c r="D1198" s="9" t="s">
        <v>833</v>
      </c>
      <c r="E1198" s="3">
        <v>358</v>
      </c>
      <c r="F1198" s="2">
        <v>21.5</v>
      </c>
    </row>
    <row r="1199">
      <c r="C1199" s="8">
        <v>5</v>
      </c>
      <c r="D1199" s="9" t="s">
        <v>834</v>
      </c>
      <c r="E1199" s="3">
        <v>353</v>
      </c>
      <c r="F1199" s="2">
        <v>21.199999999999999</v>
      </c>
    </row>
    <row r="1200">
      <c r="C1200" s="8">
        <v>6</v>
      </c>
      <c r="D1200" s="9" t="s">
        <v>835</v>
      </c>
      <c r="E1200" s="3">
        <v>401</v>
      </c>
      <c r="F1200" s="2">
        <v>24.100000000000001</v>
      </c>
    </row>
    <row r="1201">
      <c r="C1201" s="8">
        <v>7</v>
      </c>
      <c r="D1201" s="9" t="s">
        <v>836</v>
      </c>
      <c r="E1201" s="3">
        <v>32</v>
      </c>
      <c r="F1201" s="2">
        <v>1.8999999999999999</v>
      </c>
    </row>
    <row r="1202">
      <c r="C1202" s="8">
        <v>8</v>
      </c>
      <c r="D1202" s="9" t="s">
        <v>837</v>
      </c>
      <c r="E1202" s="3">
        <v>2</v>
      </c>
      <c r="F1202" s="2">
        <v>0.10000000000000001</v>
      </c>
    </row>
    <row r="1203">
      <c r="C1203" s="8">
        <v>9</v>
      </c>
      <c r="D1203" s="9" t="s">
        <v>282</v>
      </c>
      <c r="E1203" s="3">
        <v>10</v>
      </c>
      <c r="F1203" s="2">
        <v>0.59999999999999998</v>
      </c>
    </row>
    <row r="1204">
      <c r="C1204" s="8">
        <v>10</v>
      </c>
      <c r="D1204" s="9" t="s">
        <v>838</v>
      </c>
      <c r="E1204" s="3">
        <v>769</v>
      </c>
      <c r="F1204" s="2">
        <v>46.200000000000003</v>
      </c>
    </row>
    <row r="1205">
      <c r="C1205" s="7">
        <v>11</v>
      </c>
      <c r="D1205" s="12" t="s">
        <v>233</v>
      </c>
      <c r="E1205" s="19">
        <v>10</v>
      </c>
      <c r="F1205" s="21">
        <v>0.59999999999999998</v>
      </c>
    </row>
    <row r="1206">
      <c r="C1206" s="10"/>
      <c r="D1206" s="13" t="s">
        <v>19</v>
      </c>
      <c r="E1206" s="17"/>
      <c r="F1206" s="16"/>
    </row>
    <row r="1208">
      <c r="B1208" s="4" t="str">
        <f ca="1" xml:space="preserve"> HYPERLINK("#'目次'!B38", "[33]")</f>
        <v>[33]</v>
      </c>
      <c r="C1208" s="1" t="s">
        <v>840</v>
      </c>
    </row>
    <row r="1209">
      <c r="B1209" s="1"/>
      <c r="C1209" s="1"/>
    </row>
    <row r="1210">
      <c r="B1210" s="1"/>
      <c r="C1210" s="1"/>
    </row>
    <row r="1211">
      <c r="E1211" s="5" t="s">
        <v>2</v>
      </c>
      <c r="F1211" s="15" t="s">
        <v>3</v>
      </c>
    </row>
    <row r="1212">
      <c r="C1212" s="6"/>
      <c r="D1212" s="11" t="s">
        <v>10</v>
      </c>
      <c r="E1212" s="14">
        <v>1663</v>
      </c>
      <c r="F1212" s="18">
        <v>100</v>
      </c>
    </row>
    <row r="1213">
      <c r="C1213" s="8">
        <v>1</v>
      </c>
      <c r="D1213" s="9" t="s">
        <v>841</v>
      </c>
      <c r="E1213" s="3">
        <v>151</v>
      </c>
      <c r="F1213" s="2">
        <v>9.0999999999999996</v>
      </c>
    </row>
    <row r="1214">
      <c r="C1214" s="8">
        <v>2</v>
      </c>
      <c r="D1214" s="9" t="s">
        <v>842</v>
      </c>
      <c r="E1214" s="3">
        <v>159</v>
      </c>
      <c r="F1214" s="2">
        <v>9.5999999999999996</v>
      </c>
    </row>
    <row r="1215">
      <c r="C1215" s="8">
        <v>3</v>
      </c>
      <c r="D1215" s="9" t="s">
        <v>843</v>
      </c>
      <c r="E1215" s="3">
        <v>164</v>
      </c>
      <c r="F1215" s="2">
        <v>9.9000000000000004</v>
      </c>
    </row>
    <row r="1216">
      <c r="C1216" s="8">
        <v>4</v>
      </c>
      <c r="D1216" s="9" t="s">
        <v>844</v>
      </c>
      <c r="E1216" s="3">
        <v>123</v>
      </c>
      <c r="F1216" s="2">
        <v>7.4000000000000004</v>
      </c>
    </row>
    <row r="1217">
      <c r="C1217" s="8">
        <v>5</v>
      </c>
      <c r="D1217" s="9" t="s">
        <v>845</v>
      </c>
      <c r="E1217" s="3">
        <v>228</v>
      </c>
      <c r="F1217" s="2">
        <v>13.699999999999999</v>
      </c>
    </row>
    <row r="1218">
      <c r="C1218" s="8">
        <v>6</v>
      </c>
      <c r="D1218" s="9" t="s">
        <v>846</v>
      </c>
      <c r="E1218" s="3">
        <v>167</v>
      </c>
      <c r="F1218" s="2">
        <v>10</v>
      </c>
    </row>
    <row r="1219">
      <c r="C1219" s="8">
        <v>7</v>
      </c>
      <c r="D1219" s="9" t="s">
        <v>847</v>
      </c>
      <c r="E1219" s="3">
        <v>162</v>
      </c>
      <c r="F1219" s="2">
        <v>9.6999999999999993</v>
      </c>
    </row>
    <row r="1220">
      <c r="C1220" s="8">
        <v>8</v>
      </c>
      <c r="D1220" s="9" t="s">
        <v>848</v>
      </c>
      <c r="E1220" s="3">
        <v>504</v>
      </c>
      <c r="F1220" s="2">
        <v>30.300000000000001</v>
      </c>
    </row>
    <row r="1221">
      <c r="C1221" s="8">
        <v>9</v>
      </c>
      <c r="D1221" s="9" t="s">
        <v>233</v>
      </c>
      <c r="E1221" s="3">
        <v>5</v>
      </c>
      <c r="F1221" s="2">
        <v>0.29999999999999999</v>
      </c>
    </row>
    <row r="1222">
      <c r="C1222" s="8"/>
      <c r="D1222" s="9" t="s">
        <v>849</v>
      </c>
      <c r="E1222" s="25" t="s">
        <v>85</v>
      </c>
      <c r="F1222" s="24">
        <v>4.0999999999999996</v>
      </c>
    </row>
    <row r="1223">
      <c r="C1223" s="7"/>
      <c r="D1223" s="12" t="s">
        <v>247</v>
      </c>
      <c r="E1223" s="23" t="s">
        <v>85</v>
      </c>
      <c r="F1223" s="26">
        <v>2</v>
      </c>
    </row>
    <row r="1224">
      <c r="C1224" s="10"/>
      <c r="D1224" s="13" t="s">
        <v>19</v>
      </c>
      <c r="E1224" s="17"/>
      <c r="F1224" s="16"/>
    </row>
    <row r="1226">
      <c r="B1226" s="4" t="str">
        <f ca="1" xml:space="preserve"> HYPERLINK("#'目次'!B39", "[34]")</f>
        <v>[34]</v>
      </c>
      <c r="C1226" s="1" t="s">
        <v>851</v>
      </c>
    </row>
    <row r="1227">
      <c r="B1227" s="1"/>
      <c r="C1227" s="1"/>
    </row>
    <row r="1228">
      <c r="B1228" s="1"/>
      <c r="C1228" s="1"/>
    </row>
    <row r="1229">
      <c r="E1229" s="5" t="s">
        <v>2</v>
      </c>
      <c r="F1229" s="15" t="s">
        <v>3</v>
      </c>
    </row>
    <row r="1230">
      <c r="C1230" s="6"/>
      <c r="D1230" s="11" t="s">
        <v>10</v>
      </c>
      <c r="E1230" s="14">
        <v>1663</v>
      </c>
      <c r="F1230" s="18">
        <v>100</v>
      </c>
    </row>
    <row r="1231">
      <c r="C1231" s="8">
        <v>1</v>
      </c>
      <c r="D1231" s="9" t="s">
        <v>852</v>
      </c>
      <c r="E1231" s="3">
        <v>1031</v>
      </c>
      <c r="F1231" s="2">
        <v>62</v>
      </c>
    </row>
    <row r="1232">
      <c r="C1232" s="8">
        <v>2</v>
      </c>
      <c r="D1232" s="9" t="s">
        <v>853</v>
      </c>
      <c r="E1232" s="3">
        <v>438</v>
      </c>
      <c r="F1232" s="2">
        <v>26.300000000000001</v>
      </c>
    </row>
    <row r="1233">
      <c r="C1233" s="8">
        <v>3</v>
      </c>
      <c r="D1233" s="9" t="s">
        <v>854</v>
      </c>
      <c r="E1233" s="3">
        <v>96</v>
      </c>
      <c r="F1233" s="2">
        <v>5.7999999999999998</v>
      </c>
    </row>
    <row r="1234">
      <c r="C1234" s="8">
        <v>4</v>
      </c>
      <c r="D1234" s="9" t="s">
        <v>855</v>
      </c>
      <c r="E1234" s="3">
        <v>86</v>
      </c>
      <c r="F1234" s="2">
        <v>5.2000000000000002</v>
      </c>
    </row>
    <row r="1235">
      <c r="C1235" s="7">
        <v>5</v>
      </c>
      <c r="D1235" s="12" t="s">
        <v>233</v>
      </c>
      <c r="E1235" s="19">
        <v>12</v>
      </c>
      <c r="F1235" s="21">
        <v>0.69999999999999996</v>
      </c>
    </row>
    <row r="1236">
      <c r="C1236" s="10"/>
      <c r="D1236" s="13" t="s">
        <v>19</v>
      </c>
      <c r="E1236" s="17"/>
      <c r="F1236" s="16"/>
    </row>
    <row r="1238">
      <c r="B1238" s="4" t="str">
        <f ca="1" xml:space="preserve"> HYPERLINK("#'目次'!B40", "[35]")</f>
        <v>[35]</v>
      </c>
      <c r="C1238" s="1" t="s">
        <v>857</v>
      </c>
    </row>
    <row r="1239">
      <c r="B1239" s="1"/>
      <c r="C1239" s="1"/>
    </row>
    <row r="1240">
      <c r="B1240" s="1"/>
      <c r="C1240" s="1"/>
    </row>
    <row r="1241">
      <c r="E1241" s="5" t="s">
        <v>2</v>
      </c>
      <c r="F1241" s="15" t="s">
        <v>3</v>
      </c>
    </row>
    <row r="1242">
      <c r="C1242" s="6"/>
      <c r="D1242" s="11" t="s">
        <v>10</v>
      </c>
      <c r="E1242" s="14">
        <v>1663</v>
      </c>
      <c r="F1242" s="18">
        <v>100</v>
      </c>
    </row>
    <row r="1243">
      <c r="C1243" s="8">
        <v>1</v>
      </c>
      <c r="D1243" s="9" t="s">
        <v>852</v>
      </c>
      <c r="E1243" s="3">
        <v>1243</v>
      </c>
      <c r="F1243" s="2">
        <v>74.700000000000003</v>
      </c>
    </row>
    <row r="1244">
      <c r="C1244" s="8">
        <v>2</v>
      </c>
      <c r="D1244" s="9" t="s">
        <v>853</v>
      </c>
      <c r="E1244" s="3">
        <v>297</v>
      </c>
      <c r="F1244" s="2">
        <v>17.899999999999999</v>
      </c>
    </row>
    <row r="1245">
      <c r="C1245" s="8">
        <v>3</v>
      </c>
      <c r="D1245" s="9" t="s">
        <v>854</v>
      </c>
      <c r="E1245" s="3">
        <v>67</v>
      </c>
      <c r="F1245" s="2">
        <v>4</v>
      </c>
    </row>
    <row r="1246">
      <c r="C1246" s="8">
        <v>4</v>
      </c>
      <c r="D1246" s="9" t="s">
        <v>855</v>
      </c>
      <c r="E1246" s="3">
        <v>41</v>
      </c>
      <c r="F1246" s="2">
        <v>2.5</v>
      </c>
    </row>
    <row r="1247">
      <c r="C1247" s="7">
        <v>5</v>
      </c>
      <c r="D1247" s="12" t="s">
        <v>233</v>
      </c>
      <c r="E1247" s="19">
        <v>15</v>
      </c>
      <c r="F1247" s="21">
        <v>0.90000000000000002</v>
      </c>
    </row>
    <row r="1248">
      <c r="C1248" s="10"/>
      <c r="D1248" s="13" t="s">
        <v>19</v>
      </c>
      <c r="E1248" s="17"/>
      <c r="F1248" s="16"/>
    </row>
    <row r="1250">
      <c r="B1250" s="4" t="str">
        <f ca="1" xml:space="preserve"> HYPERLINK("#'目次'!B41", "[36]")</f>
        <v>[36]</v>
      </c>
      <c r="C1250" s="1" t="s">
        <v>859</v>
      </c>
    </row>
    <row r="1251">
      <c r="B1251" s="1"/>
      <c r="C1251" s="1"/>
    </row>
    <row r="1252">
      <c r="B1252" s="1"/>
      <c r="C1252" s="1"/>
    </row>
    <row r="1253">
      <c r="E1253" s="5" t="s">
        <v>2</v>
      </c>
      <c r="F1253" s="15" t="s">
        <v>3</v>
      </c>
    </row>
    <row r="1254">
      <c r="C1254" s="6"/>
      <c r="D1254" s="11" t="s">
        <v>10</v>
      </c>
      <c r="E1254" s="14">
        <v>1663</v>
      </c>
      <c r="F1254" s="18">
        <v>100</v>
      </c>
    </row>
    <row r="1255">
      <c r="C1255" s="8">
        <v>1</v>
      </c>
      <c r="D1255" s="9" t="s">
        <v>852</v>
      </c>
      <c r="E1255" s="3">
        <v>1020</v>
      </c>
      <c r="F1255" s="2">
        <v>61.299999999999997</v>
      </c>
    </row>
    <row r="1256">
      <c r="C1256" s="8">
        <v>2</v>
      </c>
      <c r="D1256" s="9" t="s">
        <v>853</v>
      </c>
      <c r="E1256" s="3">
        <v>376</v>
      </c>
      <c r="F1256" s="2">
        <v>22.600000000000001</v>
      </c>
    </row>
    <row r="1257">
      <c r="C1257" s="8">
        <v>3</v>
      </c>
      <c r="D1257" s="9" t="s">
        <v>854</v>
      </c>
      <c r="E1257" s="3">
        <v>138</v>
      </c>
      <c r="F1257" s="2">
        <v>8.3000000000000007</v>
      </c>
    </row>
    <row r="1258">
      <c r="C1258" s="8">
        <v>4</v>
      </c>
      <c r="D1258" s="9" t="s">
        <v>855</v>
      </c>
      <c r="E1258" s="3">
        <v>104</v>
      </c>
      <c r="F1258" s="2">
        <v>6.2999999999999998</v>
      </c>
    </row>
    <row r="1259">
      <c r="C1259" s="7">
        <v>5</v>
      </c>
      <c r="D1259" s="12" t="s">
        <v>233</v>
      </c>
      <c r="E1259" s="19">
        <v>25</v>
      </c>
      <c r="F1259" s="21">
        <v>1.5</v>
      </c>
    </row>
    <row r="1260">
      <c r="C1260" s="10"/>
      <c r="D1260" s="13" t="s">
        <v>19</v>
      </c>
      <c r="E1260" s="17"/>
      <c r="F1260" s="16"/>
    </row>
    <row r="1262">
      <c r="B1262" s="4" t="str">
        <f ca="1" xml:space="preserve"> HYPERLINK("#'目次'!B42", "[37]")</f>
        <v>[37]</v>
      </c>
      <c r="C1262" s="1" t="s">
        <v>861</v>
      </c>
    </row>
    <row r="1263">
      <c r="B1263" s="1"/>
      <c r="C1263" s="1"/>
    </row>
    <row r="1264">
      <c r="B1264" s="1"/>
      <c r="C1264" s="1"/>
    </row>
    <row r="1265">
      <c r="E1265" s="5" t="s">
        <v>2</v>
      </c>
      <c r="F1265" s="15" t="s">
        <v>3</v>
      </c>
    </row>
    <row r="1266">
      <c r="C1266" s="6"/>
      <c r="D1266" s="11" t="s">
        <v>10</v>
      </c>
      <c r="E1266" s="14">
        <v>1663</v>
      </c>
      <c r="F1266" s="18">
        <v>100</v>
      </c>
    </row>
    <row r="1267">
      <c r="C1267" s="8">
        <v>1</v>
      </c>
      <c r="D1267" s="9" t="s">
        <v>852</v>
      </c>
      <c r="E1267" s="3">
        <v>1205</v>
      </c>
      <c r="F1267" s="2">
        <v>72.5</v>
      </c>
    </row>
    <row r="1268">
      <c r="C1268" s="8">
        <v>2</v>
      </c>
      <c r="D1268" s="9" t="s">
        <v>853</v>
      </c>
      <c r="E1268" s="3">
        <v>299</v>
      </c>
      <c r="F1268" s="2">
        <v>18</v>
      </c>
    </row>
    <row r="1269">
      <c r="C1269" s="8">
        <v>3</v>
      </c>
      <c r="D1269" s="9" t="s">
        <v>854</v>
      </c>
      <c r="E1269" s="3">
        <v>95</v>
      </c>
      <c r="F1269" s="2">
        <v>5.7000000000000002</v>
      </c>
    </row>
    <row r="1270">
      <c r="C1270" s="8">
        <v>4</v>
      </c>
      <c r="D1270" s="9" t="s">
        <v>855</v>
      </c>
      <c r="E1270" s="3">
        <v>47</v>
      </c>
      <c r="F1270" s="2">
        <v>2.7999999999999998</v>
      </c>
    </row>
    <row r="1271">
      <c r="C1271" s="7">
        <v>5</v>
      </c>
      <c r="D1271" s="12" t="s">
        <v>233</v>
      </c>
      <c r="E1271" s="19">
        <v>17</v>
      </c>
      <c r="F1271" s="21">
        <v>1</v>
      </c>
    </row>
    <row r="1272">
      <c r="C1272" s="10"/>
      <c r="D1272" s="13" t="s">
        <v>19</v>
      </c>
      <c r="E1272" s="17"/>
      <c r="F1272" s="16"/>
    </row>
    <row r="1274">
      <c r="B1274" s="4" t="str">
        <f ca="1" xml:space="preserve"> HYPERLINK("#'目次'!B43", "[38]")</f>
        <v>[38]</v>
      </c>
      <c r="C1274" s="1" t="s">
        <v>863</v>
      </c>
    </row>
    <row r="1275">
      <c r="B1275" s="1"/>
      <c r="C1275" s="1"/>
    </row>
    <row r="1276">
      <c r="B1276" s="1"/>
      <c r="C1276" s="1"/>
    </row>
    <row r="1277">
      <c r="E1277" s="5" t="s">
        <v>2</v>
      </c>
      <c r="F1277" s="15" t="s">
        <v>3</v>
      </c>
    </row>
    <row r="1278">
      <c r="C1278" s="6"/>
      <c r="D1278" s="11" t="s">
        <v>10</v>
      </c>
      <c r="E1278" s="14">
        <v>1663</v>
      </c>
      <c r="F1278" s="18">
        <v>100</v>
      </c>
    </row>
    <row r="1279">
      <c r="C1279" s="8">
        <v>1</v>
      </c>
      <c r="D1279" s="9" t="s">
        <v>852</v>
      </c>
      <c r="E1279" s="3">
        <v>812</v>
      </c>
      <c r="F1279" s="2">
        <v>48.799999999999997</v>
      </c>
    </row>
    <row r="1280">
      <c r="C1280" s="8">
        <v>2</v>
      </c>
      <c r="D1280" s="9" t="s">
        <v>853</v>
      </c>
      <c r="E1280" s="3">
        <v>505</v>
      </c>
      <c r="F1280" s="2">
        <v>30.399999999999999</v>
      </c>
    </row>
    <row r="1281">
      <c r="C1281" s="8">
        <v>3</v>
      </c>
      <c r="D1281" s="9" t="s">
        <v>854</v>
      </c>
      <c r="E1281" s="3">
        <v>175</v>
      </c>
      <c r="F1281" s="2">
        <v>10.5</v>
      </c>
    </row>
    <row r="1282">
      <c r="C1282" s="8">
        <v>4</v>
      </c>
      <c r="D1282" s="9" t="s">
        <v>855</v>
      </c>
      <c r="E1282" s="3">
        <v>133</v>
      </c>
      <c r="F1282" s="2">
        <v>8</v>
      </c>
    </row>
    <row r="1283">
      <c r="C1283" s="7">
        <v>5</v>
      </c>
      <c r="D1283" s="12" t="s">
        <v>233</v>
      </c>
      <c r="E1283" s="19">
        <v>38</v>
      </c>
      <c r="F1283" s="21">
        <v>2.2999999999999998</v>
      </c>
    </row>
    <row r="1284">
      <c r="C1284" s="10"/>
      <c r="D1284" s="13" t="s">
        <v>19</v>
      </c>
      <c r="E1284" s="17"/>
      <c r="F1284" s="16"/>
    </row>
    <row r="1286">
      <c r="B1286" s="4" t="str">
        <f ca="1" xml:space="preserve"> HYPERLINK("#'目次'!B44", "[39]")</f>
        <v>[39]</v>
      </c>
      <c r="C1286" s="1" t="s">
        <v>865</v>
      </c>
    </row>
    <row r="1287">
      <c r="B1287" s="1"/>
      <c r="C1287" s="1"/>
    </row>
    <row r="1288">
      <c r="B1288" s="1"/>
      <c r="C1288" s="1"/>
    </row>
    <row r="1289">
      <c r="E1289" s="5" t="s">
        <v>2</v>
      </c>
      <c r="F1289" s="15" t="s">
        <v>3</v>
      </c>
    </row>
    <row r="1290">
      <c r="C1290" s="6"/>
      <c r="D1290" s="11" t="s">
        <v>10</v>
      </c>
      <c r="E1290" s="14">
        <v>1663</v>
      </c>
      <c r="F1290" s="18">
        <v>100</v>
      </c>
    </row>
    <row r="1291">
      <c r="C1291" s="8">
        <v>1</v>
      </c>
      <c r="D1291" s="9" t="s">
        <v>852</v>
      </c>
      <c r="E1291" s="3">
        <v>1186</v>
      </c>
      <c r="F1291" s="2">
        <v>71.299999999999997</v>
      </c>
    </row>
    <row r="1292">
      <c r="C1292" s="8">
        <v>2</v>
      </c>
      <c r="D1292" s="9" t="s">
        <v>853</v>
      </c>
      <c r="E1292" s="3">
        <v>272</v>
      </c>
      <c r="F1292" s="2">
        <v>16.399999999999999</v>
      </c>
    </row>
    <row r="1293">
      <c r="C1293" s="8">
        <v>3</v>
      </c>
      <c r="D1293" s="9" t="s">
        <v>854</v>
      </c>
      <c r="E1293" s="3">
        <v>102</v>
      </c>
      <c r="F1293" s="2">
        <v>6.0999999999999996</v>
      </c>
    </row>
    <row r="1294">
      <c r="C1294" s="8">
        <v>4</v>
      </c>
      <c r="D1294" s="9" t="s">
        <v>855</v>
      </c>
      <c r="E1294" s="3">
        <v>88</v>
      </c>
      <c r="F1294" s="2">
        <v>5.2999999999999998</v>
      </c>
    </row>
    <row r="1295">
      <c r="C1295" s="7">
        <v>5</v>
      </c>
      <c r="D1295" s="12" t="s">
        <v>233</v>
      </c>
      <c r="E1295" s="19">
        <v>15</v>
      </c>
      <c r="F1295" s="21">
        <v>0.90000000000000002</v>
      </c>
    </row>
    <row r="1296">
      <c r="C1296" s="10"/>
      <c r="D1296" s="13" t="s">
        <v>19</v>
      </c>
      <c r="E1296" s="17"/>
      <c r="F1296" s="16"/>
    </row>
    <row r="1298">
      <c r="B1298" s="4" t="str">
        <f ca="1" xml:space="preserve"> HYPERLINK("#'目次'!B45", "[40]")</f>
        <v>[40]</v>
      </c>
      <c r="C1298" s="1" t="s">
        <v>867</v>
      </c>
    </row>
    <row r="1299">
      <c r="B1299" s="1"/>
      <c r="C1299" s="1"/>
    </row>
    <row r="1300">
      <c r="B1300" s="1"/>
      <c r="C1300" s="1"/>
    </row>
    <row r="1301">
      <c r="E1301" s="5" t="s">
        <v>2</v>
      </c>
      <c r="F1301" s="15" t="s">
        <v>3</v>
      </c>
    </row>
    <row r="1302">
      <c r="C1302" s="6"/>
      <c r="D1302" s="11" t="s">
        <v>10</v>
      </c>
      <c r="E1302" s="14">
        <v>1663</v>
      </c>
      <c r="F1302" s="18">
        <v>100</v>
      </c>
    </row>
    <row r="1303">
      <c r="C1303" s="8">
        <v>1</v>
      </c>
      <c r="D1303" s="9" t="s">
        <v>852</v>
      </c>
      <c r="E1303" s="3">
        <v>1127</v>
      </c>
      <c r="F1303" s="2">
        <v>67.799999999999997</v>
      </c>
    </row>
    <row r="1304">
      <c r="C1304" s="8">
        <v>2</v>
      </c>
      <c r="D1304" s="9" t="s">
        <v>853</v>
      </c>
      <c r="E1304" s="3">
        <v>335</v>
      </c>
      <c r="F1304" s="2">
        <v>20.100000000000001</v>
      </c>
    </row>
    <row r="1305">
      <c r="C1305" s="8">
        <v>3</v>
      </c>
      <c r="D1305" s="9" t="s">
        <v>854</v>
      </c>
      <c r="E1305" s="3">
        <v>107</v>
      </c>
      <c r="F1305" s="2">
        <v>6.4000000000000004</v>
      </c>
    </row>
    <row r="1306">
      <c r="C1306" s="8">
        <v>4</v>
      </c>
      <c r="D1306" s="9" t="s">
        <v>855</v>
      </c>
      <c r="E1306" s="3">
        <v>70</v>
      </c>
      <c r="F1306" s="2">
        <v>4.2000000000000002</v>
      </c>
    </row>
    <row r="1307">
      <c r="C1307" s="7">
        <v>5</v>
      </c>
      <c r="D1307" s="12" t="s">
        <v>233</v>
      </c>
      <c r="E1307" s="19">
        <v>24</v>
      </c>
      <c r="F1307" s="21">
        <v>1.3999999999999999</v>
      </c>
    </row>
    <row r="1308">
      <c r="C1308" s="10"/>
      <c r="D1308" s="13" t="s">
        <v>19</v>
      </c>
      <c r="E1308" s="17"/>
      <c r="F1308" s="16"/>
    </row>
    <row r="1310">
      <c r="B1310" s="4" t="str">
        <f ca="1" xml:space="preserve"> HYPERLINK("#'目次'!B46", "[41]")</f>
        <v>[41]</v>
      </c>
      <c r="C1310" s="1" t="s">
        <v>869</v>
      </c>
    </row>
    <row r="1311">
      <c r="B1311" s="1"/>
      <c r="C1311" s="1"/>
    </row>
    <row r="1312">
      <c r="B1312" s="1"/>
      <c r="C1312" s="1"/>
    </row>
    <row r="1313">
      <c r="E1313" s="5" t="s">
        <v>2</v>
      </c>
      <c r="F1313" s="15" t="s">
        <v>3</v>
      </c>
    </row>
    <row r="1314">
      <c r="C1314" s="6"/>
      <c r="D1314" s="11" t="s">
        <v>10</v>
      </c>
      <c r="E1314" s="14">
        <v>1663</v>
      </c>
      <c r="F1314" s="18">
        <v>100</v>
      </c>
    </row>
    <row r="1315">
      <c r="C1315" s="8">
        <v>1</v>
      </c>
      <c r="D1315" s="9" t="s">
        <v>852</v>
      </c>
      <c r="E1315" s="3">
        <v>1440</v>
      </c>
      <c r="F1315" s="2">
        <v>86.599999999999994</v>
      </c>
    </row>
    <row r="1316">
      <c r="C1316" s="8">
        <v>2</v>
      </c>
      <c r="D1316" s="9" t="s">
        <v>853</v>
      </c>
      <c r="E1316" s="3">
        <v>158</v>
      </c>
      <c r="F1316" s="2">
        <v>9.5</v>
      </c>
    </row>
    <row r="1317">
      <c r="C1317" s="8">
        <v>3</v>
      </c>
      <c r="D1317" s="9" t="s">
        <v>854</v>
      </c>
      <c r="E1317" s="3">
        <v>29</v>
      </c>
      <c r="F1317" s="2">
        <v>1.7</v>
      </c>
    </row>
    <row r="1318">
      <c r="C1318" s="8">
        <v>4</v>
      </c>
      <c r="D1318" s="9" t="s">
        <v>855</v>
      </c>
      <c r="E1318" s="3">
        <v>22</v>
      </c>
      <c r="F1318" s="2">
        <v>1.3</v>
      </c>
    </row>
    <row r="1319">
      <c r="C1319" s="7">
        <v>5</v>
      </c>
      <c r="D1319" s="12" t="s">
        <v>233</v>
      </c>
      <c r="E1319" s="19">
        <v>14</v>
      </c>
      <c r="F1319" s="21">
        <v>0.80000000000000004</v>
      </c>
    </row>
    <row r="1320">
      <c r="C1320" s="10"/>
      <c r="D1320" s="13" t="s">
        <v>19</v>
      </c>
      <c r="E1320" s="17"/>
      <c r="F1320" s="16"/>
    </row>
    <row r="1322">
      <c r="B1322" s="4" t="str">
        <f ca="1" xml:space="preserve"> HYPERLINK("#'目次'!B47", "[42]")</f>
        <v>[42]</v>
      </c>
      <c r="C1322" s="1" t="s">
        <v>871</v>
      </c>
    </row>
    <row r="1323">
      <c r="B1323" s="1"/>
      <c r="C1323" s="1"/>
    </row>
    <row r="1324">
      <c r="B1324" s="1"/>
      <c r="C1324" s="1"/>
    </row>
    <row r="1325">
      <c r="E1325" s="5" t="s">
        <v>2</v>
      </c>
      <c r="F1325" s="15" t="s">
        <v>3</v>
      </c>
    </row>
    <row r="1326">
      <c r="C1326" s="6"/>
      <c r="D1326" s="11" t="s">
        <v>10</v>
      </c>
      <c r="E1326" s="14">
        <v>1663</v>
      </c>
      <c r="F1326" s="18">
        <v>100</v>
      </c>
    </row>
    <row r="1327">
      <c r="C1327" s="8">
        <v>1</v>
      </c>
      <c r="D1327" s="9" t="s">
        <v>285</v>
      </c>
      <c r="E1327" s="3">
        <v>164</v>
      </c>
      <c r="F1327" s="2">
        <v>9.9000000000000004</v>
      </c>
    </row>
    <row r="1328">
      <c r="C1328" s="8">
        <v>2</v>
      </c>
      <c r="D1328" s="9" t="s">
        <v>286</v>
      </c>
      <c r="E1328" s="3">
        <v>1492</v>
      </c>
      <c r="F1328" s="2">
        <v>89.700000000000003</v>
      </c>
    </row>
    <row r="1329">
      <c r="C1329" s="7">
        <v>3</v>
      </c>
      <c r="D1329" s="12" t="s">
        <v>233</v>
      </c>
      <c r="E1329" s="19">
        <v>7</v>
      </c>
      <c r="F1329" s="21">
        <v>0.40000000000000002</v>
      </c>
    </row>
    <row r="1330">
      <c r="C1330" s="10"/>
      <c r="D1330" s="13" t="s">
        <v>19</v>
      </c>
      <c r="E1330" s="17"/>
      <c r="F1330" s="16"/>
    </row>
    <row r="1332">
      <c r="B1332" s="4" t="str">
        <f ca="1" xml:space="preserve"> HYPERLINK("#'目次'!B48", "[43]")</f>
        <v>[43]</v>
      </c>
      <c r="C1332" s="1" t="s">
        <v>873</v>
      </c>
    </row>
    <row r="1333">
      <c r="B1333" s="1" t="s">
        <v>7</v>
      </c>
      <c r="C1333" s="1" t="s">
        <v>874</v>
      </c>
    </row>
    <row r="1334">
      <c r="B1334" s="1"/>
      <c r="C1334" s="1"/>
    </row>
    <row r="1335">
      <c r="E1335" s="5" t="s">
        <v>2</v>
      </c>
      <c r="F1335" s="15" t="s">
        <v>3</v>
      </c>
    </row>
    <row r="1336">
      <c r="C1336" s="6"/>
      <c r="D1336" s="11" t="s">
        <v>10</v>
      </c>
      <c r="E1336" s="14">
        <v>164</v>
      </c>
      <c r="F1336" s="18">
        <v>100</v>
      </c>
    </row>
    <row r="1337">
      <c r="C1337" s="8">
        <v>1</v>
      </c>
      <c r="D1337" s="9" t="s">
        <v>875</v>
      </c>
      <c r="E1337" s="3">
        <v>77</v>
      </c>
      <c r="F1337" s="2">
        <v>47</v>
      </c>
    </row>
    <row r="1338">
      <c r="C1338" s="8">
        <v>2</v>
      </c>
      <c r="D1338" s="9" t="s">
        <v>876</v>
      </c>
      <c r="E1338" s="3">
        <v>80</v>
      </c>
      <c r="F1338" s="2">
        <v>48.799999999999997</v>
      </c>
    </row>
    <row r="1339">
      <c r="C1339" s="8">
        <v>3</v>
      </c>
      <c r="D1339" s="9" t="s">
        <v>877</v>
      </c>
      <c r="E1339" s="3">
        <v>43</v>
      </c>
      <c r="F1339" s="2">
        <v>26.199999999999999</v>
      </c>
    </row>
    <row r="1340">
      <c r="C1340" s="8">
        <v>4</v>
      </c>
      <c r="D1340" s="9" t="s">
        <v>878</v>
      </c>
      <c r="E1340" s="3">
        <v>2</v>
      </c>
      <c r="F1340" s="2">
        <v>1.2</v>
      </c>
    </row>
    <row r="1341">
      <c r="C1341" s="8">
        <v>5</v>
      </c>
      <c r="D1341" s="9" t="s">
        <v>879</v>
      </c>
      <c r="E1341" s="3">
        <v>4</v>
      </c>
      <c r="F1341" s="2">
        <v>2.3999999999999999</v>
      </c>
    </row>
    <row r="1342">
      <c r="C1342" s="8">
        <v>6</v>
      </c>
      <c r="D1342" s="9" t="s">
        <v>880</v>
      </c>
      <c r="E1342" s="3">
        <v>1</v>
      </c>
      <c r="F1342" s="2">
        <v>0.59999999999999998</v>
      </c>
    </row>
    <row r="1343">
      <c r="C1343" s="8">
        <v>7</v>
      </c>
      <c r="D1343" s="9" t="s">
        <v>881</v>
      </c>
      <c r="E1343" s="3">
        <v>1</v>
      </c>
      <c r="F1343" s="2">
        <v>0.59999999999999998</v>
      </c>
    </row>
    <row r="1344">
      <c r="C1344" s="8">
        <v>8</v>
      </c>
      <c r="D1344" s="9" t="s">
        <v>282</v>
      </c>
      <c r="E1344" s="3">
        <v>3</v>
      </c>
      <c r="F1344" s="2">
        <v>1.8</v>
      </c>
    </row>
    <row r="1345">
      <c r="C1345" s="8">
        <v>9</v>
      </c>
      <c r="D1345" s="9" t="s">
        <v>233</v>
      </c>
      <c r="E1345" s="3">
        <v>0</v>
      </c>
      <c r="F1345" s="20" t="s">
        <v>85</v>
      </c>
    </row>
    <row r="1346">
      <c r="C1346" s="7"/>
      <c r="D1346" s="12" t="s">
        <v>234</v>
      </c>
      <c r="E1346" s="19">
        <v>211</v>
      </c>
      <c r="F1346" s="21">
        <v>128.69999999999999</v>
      </c>
    </row>
    <row r="1347">
      <c r="C1347" s="10"/>
      <c r="D1347" s="13" t="s">
        <v>19</v>
      </c>
      <c r="E1347" s="17"/>
      <c r="F1347" s="16"/>
    </row>
    <row r="1349">
      <c r="B1349" s="4" t="str">
        <f ca="1" xml:space="preserve"> HYPERLINK("#'目次'!B49", "[44]")</f>
        <v>[44]</v>
      </c>
      <c r="C1349" s="1" t="s">
        <v>883</v>
      </c>
    </row>
    <row r="1350">
      <c r="B1350" s="1" t="s">
        <v>7</v>
      </c>
      <c r="C1350" s="1" t="s">
        <v>874</v>
      </c>
    </row>
    <row r="1351">
      <c r="B1351" s="1"/>
      <c r="C1351" s="1"/>
    </row>
    <row r="1352">
      <c r="E1352" s="5" t="s">
        <v>2</v>
      </c>
      <c r="F1352" s="15" t="s">
        <v>3</v>
      </c>
    </row>
    <row r="1353">
      <c r="C1353" s="6"/>
      <c r="D1353" s="11" t="s">
        <v>10</v>
      </c>
      <c r="E1353" s="14">
        <v>164</v>
      </c>
      <c r="F1353" s="18">
        <v>100</v>
      </c>
    </row>
    <row r="1354">
      <c r="C1354" s="8">
        <v>1</v>
      </c>
      <c r="D1354" s="9" t="s">
        <v>884</v>
      </c>
      <c r="E1354" s="3">
        <v>94</v>
      </c>
      <c r="F1354" s="2">
        <v>57.299999999999997</v>
      </c>
    </row>
    <row r="1355">
      <c r="C1355" s="8">
        <v>2</v>
      </c>
      <c r="D1355" s="9" t="s">
        <v>885</v>
      </c>
      <c r="E1355" s="3">
        <v>8</v>
      </c>
      <c r="F1355" s="2">
        <v>4.9000000000000004</v>
      </c>
    </row>
    <row r="1356">
      <c r="C1356" s="8">
        <v>3</v>
      </c>
      <c r="D1356" s="9" t="s">
        <v>886</v>
      </c>
      <c r="E1356" s="3">
        <v>57</v>
      </c>
      <c r="F1356" s="2">
        <v>34.799999999999997</v>
      </c>
    </row>
    <row r="1357">
      <c r="C1357" s="8">
        <v>4</v>
      </c>
      <c r="D1357" s="9" t="s">
        <v>887</v>
      </c>
      <c r="E1357" s="3">
        <v>28</v>
      </c>
      <c r="F1357" s="2">
        <v>17.100000000000001</v>
      </c>
    </row>
    <row r="1358">
      <c r="C1358" s="8">
        <v>5</v>
      </c>
      <c r="D1358" s="9" t="s">
        <v>888</v>
      </c>
      <c r="E1358" s="3">
        <v>2</v>
      </c>
      <c r="F1358" s="2">
        <v>1.2</v>
      </c>
    </row>
    <row r="1359">
      <c r="C1359" s="8">
        <v>6</v>
      </c>
      <c r="D1359" s="9" t="s">
        <v>889</v>
      </c>
      <c r="E1359" s="3">
        <v>3</v>
      </c>
      <c r="F1359" s="2">
        <v>1.8</v>
      </c>
    </row>
    <row r="1360">
      <c r="C1360" s="8">
        <v>7</v>
      </c>
      <c r="D1360" s="9" t="s">
        <v>890</v>
      </c>
      <c r="E1360" s="3">
        <v>3</v>
      </c>
      <c r="F1360" s="2">
        <v>1.8</v>
      </c>
    </row>
    <row r="1361">
      <c r="C1361" s="8">
        <v>8</v>
      </c>
      <c r="D1361" s="9" t="s">
        <v>891</v>
      </c>
      <c r="E1361" s="3">
        <v>1</v>
      </c>
      <c r="F1361" s="2">
        <v>0.59999999999999998</v>
      </c>
    </row>
    <row r="1362">
      <c r="C1362" s="8">
        <v>9</v>
      </c>
      <c r="D1362" s="9" t="s">
        <v>892</v>
      </c>
      <c r="E1362" s="3">
        <v>3</v>
      </c>
      <c r="F1362" s="2">
        <v>1.8</v>
      </c>
    </row>
    <row r="1363">
      <c r="C1363" s="8">
        <v>10</v>
      </c>
      <c r="D1363" s="9" t="s">
        <v>893</v>
      </c>
      <c r="E1363" s="3">
        <v>10</v>
      </c>
      <c r="F1363" s="2">
        <v>6.0999999999999996</v>
      </c>
    </row>
    <row r="1364">
      <c r="C1364" s="8">
        <v>11</v>
      </c>
      <c r="D1364" s="9" t="s">
        <v>233</v>
      </c>
      <c r="E1364" s="3">
        <v>0</v>
      </c>
      <c r="F1364" s="20" t="s">
        <v>85</v>
      </c>
    </row>
    <row r="1365">
      <c r="C1365" s="7"/>
      <c r="D1365" s="12" t="s">
        <v>234</v>
      </c>
      <c r="E1365" s="19">
        <v>199</v>
      </c>
      <c r="F1365" s="21">
        <v>121.3</v>
      </c>
    </row>
    <row r="1366">
      <c r="C1366" s="10"/>
      <c r="D1366" s="13" t="s">
        <v>19</v>
      </c>
      <c r="E1366" s="17"/>
      <c r="F1366" s="16"/>
    </row>
    <row r="1368">
      <c r="B1368" s="4" t="str">
        <f ca="1" xml:space="preserve"> HYPERLINK("#'目次'!B50", "[45]")</f>
        <v>[45]</v>
      </c>
      <c r="C1368" s="1" t="s">
        <v>895</v>
      </c>
    </row>
    <row r="1369">
      <c r="B1369" s="1" t="s">
        <v>7</v>
      </c>
      <c r="C1369" s="1" t="s">
        <v>874</v>
      </c>
    </row>
    <row r="1370">
      <c r="B1370" s="1"/>
      <c r="C1370" s="1"/>
    </row>
    <row r="1371">
      <c r="E1371" s="5" t="s">
        <v>2</v>
      </c>
      <c r="F1371" s="15" t="s">
        <v>3</v>
      </c>
    </row>
    <row r="1372">
      <c r="C1372" s="6"/>
      <c r="D1372" s="11" t="s">
        <v>10</v>
      </c>
      <c r="E1372" s="14">
        <v>164</v>
      </c>
      <c r="F1372" s="18">
        <v>100</v>
      </c>
    </row>
    <row r="1373">
      <c r="C1373" s="8">
        <v>1</v>
      </c>
      <c r="D1373" s="9" t="s">
        <v>896</v>
      </c>
      <c r="E1373" s="3">
        <v>72</v>
      </c>
      <c r="F1373" s="2">
        <v>43.899999999999999</v>
      </c>
    </row>
    <row r="1374">
      <c r="C1374" s="8">
        <v>2</v>
      </c>
      <c r="D1374" s="9" t="s">
        <v>897</v>
      </c>
      <c r="E1374" s="3">
        <v>70</v>
      </c>
      <c r="F1374" s="2">
        <v>42.700000000000003</v>
      </c>
    </row>
    <row r="1375">
      <c r="C1375" s="8">
        <v>3</v>
      </c>
      <c r="D1375" s="9" t="s">
        <v>898</v>
      </c>
      <c r="E1375" s="3">
        <v>16</v>
      </c>
      <c r="F1375" s="2">
        <v>9.8000000000000007</v>
      </c>
    </row>
    <row r="1376">
      <c r="C1376" s="8">
        <v>4</v>
      </c>
      <c r="D1376" s="9" t="s">
        <v>899</v>
      </c>
      <c r="E1376" s="3">
        <v>6</v>
      </c>
      <c r="F1376" s="2">
        <v>3.7000000000000002</v>
      </c>
    </row>
    <row r="1377">
      <c r="C1377" s="8">
        <v>5</v>
      </c>
      <c r="D1377" s="9" t="s">
        <v>233</v>
      </c>
      <c r="E1377" s="3">
        <v>0</v>
      </c>
      <c r="F1377" s="20" t="s">
        <v>85</v>
      </c>
    </row>
    <row r="1378">
      <c r="C1378" s="8"/>
      <c r="D1378" s="9" t="s">
        <v>900</v>
      </c>
      <c r="E1378" s="3">
        <v>142</v>
      </c>
      <c r="F1378" s="2">
        <v>86.599999999999994</v>
      </c>
    </row>
    <row r="1379">
      <c r="C1379" s="7"/>
      <c r="D1379" s="12" t="s">
        <v>901</v>
      </c>
      <c r="E1379" s="19">
        <v>22</v>
      </c>
      <c r="F1379" s="21">
        <v>13.4</v>
      </c>
    </row>
    <row r="1380">
      <c r="C1380" s="10"/>
      <c r="D1380" s="13" t="s">
        <v>19</v>
      </c>
      <c r="E1380" s="17"/>
      <c r="F1380" s="16"/>
    </row>
    <row r="1382">
      <c r="B1382" s="4" t="str">
        <f ca="1" xml:space="preserve"> HYPERLINK("#'目次'!B51", "[46]")</f>
        <v>[46]</v>
      </c>
      <c r="C1382" s="1" t="s">
        <v>903</v>
      </c>
    </row>
    <row r="1383">
      <c r="B1383" s="1"/>
      <c r="C1383" s="1"/>
    </row>
    <row r="1384">
      <c r="B1384" s="1"/>
      <c r="C1384" s="1"/>
    </row>
    <row r="1385">
      <c r="E1385" s="5" t="s">
        <v>2</v>
      </c>
      <c r="F1385" s="15" t="s">
        <v>3</v>
      </c>
    </row>
    <row r="1386">
      <c r="C1386" s="6"/>
      <c r="D1386" s="11" t="s">
        <v>10</v>
      </c>
      <c r="E1386" s="14">
        <v>1663</v>
      </c>
      <c r="F1386" s="18">
        <v>100</v>
      </c>
    </row>
    <row r="1387">
      <c r="C1387" s="8">
        <v>1</v>
      </c>
      <c r="D1387" s="9" t="s">
        <v>904</v>
      </c>
      <c r="E1387" s="3">
        <v>142</v>
      </c>
      <c r="F1387" s="2">
        <v>8.5</v>
      </c>
    </row>
    <row r="1388">
      <c r="C1388" s="8">
        <v>2</v>
      </c>
      <c r="D1388" s="9" t="s">
        <v>905</v>
      </c>
      <c r="E1388" s="3">
        <v>515</v>
      </c>
      <c r="F1388" s="2">
        <v>31</v>
      </c>
    </row>
    <row r="1389">
      <c r="C1389" s="8">
        <v>3</v>
      </c>
      <c r="D1389" s="9" t="s">
        <v>906</v>
      </c>
      <c r="E1389" s="3">
        <v>454</v>
      </c>
      <c r="F1389" s="2">
        <v>27.300000000000001</v>
      </c>
    </row>
    <row r="1390">
      <c r="C1390" s="8">
        <v>4</v>
      </c>
      <c r="D1390" s="9" t="s">
        <v>907</v>
      </c>
      <c r="E1390" s="3">
        <v>242</v>
      </c>
      <c r="F1390" s="2">
        <v>14.6</v>
      </c>
    </row>
    <row r="1391">
      <c r="C1391" s="8">
        <v>5</v>
      </c>
      <c r="D1391" s="9" t="s">
        <v>908</v>
      </c>
      <c r="E1391" s="3">
        <v>304</v>
      </c>
      <c r="F1391" s="2">
        <v>18.300000000000001</v>
      </c>
    </row>
    <row r="1392">
      <c r="C1392" s="8">
        <v>6</v>
      </c>
      <c r="D1392" s="9" t="s">
        <v>233</v>
      </c>
      <c r="E1392" s="3">
        <v>6</v>
      </c>
      <c r="F1392" s="2">
        <v>0.40000000000000002</v>
      </c>
    </row>
    <row r="1393">
      <c r="C1393" s="8"/>
      <c r="D1393" s="9" t="s">
        <v>909</v>
      </c>
      <c r="E1393" s="3">
        <v>657</v>
      </c>
      <c r="F1393" s="2">
        <v>39.5</v>
      </c>
    </row>
    <row r="1394">
      <c r="C1394" s="7"/>
      <c r="D1394" s="12" t="s">
        <v>910</v>
      </c>
      <c r="E1394" s="19">
        <v>696</v>
      </c>
      <c r="F1394" s="21">
        <v>41.899999999999999</v>
      </c>
    </row>
    <row r="1395">
      <c r="C1395" s="10"/>
      <c r="D1395" s="13" t="s">
        <v>19</v>
      </c>
      <c r="E1395" s="17"/>
      <c r="F1395" s="16"/>
    </row>
    <row r="1397">
      <c r="B1397" s="4" t="str">
        <f ca="1" xml:space="preserve"> HYPERLINK("#'目次'!B52", "[47]")</f>
        <v>[47]</v>
      </c>
      <c r="C1397" s="1" t="s">
        <v>912</v>
      </c>
    </row>
    <row r="1398">
      <c r="B1398" s="1"/>
      <c r="C1398" s="1"/>
    </row>
    <row r="1399">
      <c r="B1399" s="1"/>
      <c r="C1399" s="1"/>
    </row>
    <row r="1400">
      <c r="E1400" s="5" t="s">
        <v>2</v>
      </c>
      <c r="F1400" s="15" t="s">
        <v>3</v>
      </c>
    </row>
    <row r="1401">
      <c r="C1401" s="6"/>
      <c r="D1401" s="11" t="s">
        <v>10</v>
      </c>
      <c r="E1401" s="14">
        <v>1663</v>
      </c>
      <c r="F1401" s="18">
        <v>100</v>
      </c>
    </row>
    <row r="1402">
      <c r="C1402" s="8">
        <v>1</v>
      </c>
      <c r="D1402" s="9" t="s">
        <v>913</v>
      </c>
      <c r="E1402" s="3">
        <v>88</v>
      </c>
      <c r="F1402" s="2">
        <v>5.2999999999999998</v>
      </c>
    </row>
    <row r="1403">
      <c r="C1403" s="8">
        <v>2</v>
      </c>
      <c r="D1403" s="9" t="s">
        <v>914</v>
      </c>
      <c r="E1403" s="3">
        <v>3</v>
      </c>
      <c r="F1403" s="2">
        <v>0.20000000000000001</v>
      </c>
    </row>
    <row r="1404">
      <c r="C1404" s="8">
        <v>3</v>
      </c>
      <c r="D1404" s="9" t="s">
        <v>915</v>
      </c>
      <c r="E1404" s="3">
        <v>57</v>
      </c>
      <c r="F1404" s="2">
        <v>3.3999999999999999</v>
      </c>
    </row>
    <row r="1405">
      <c r="C1405" s="8">
        <v>4</v>
      </c>
      <c r="D1405" s="9" t="s">
        <v>916</v>
      </c>
      <c r="E1405" s="3">
        <v>11</v>
      </c>
      <c r="F1405" s="2">
        <v>0.69999999999999996</v>
      </c>
    </row>
    <row r="1406">
      <c r="C1406" s="8">
        <v>5</v>
      </c>
      <c r="D1406" s="9" t="s">
        <v>917</v>
      </c>
      <c r="E1406" s="3">
        <v>38</v>
      </c>
      <c r="F1406" s="2">
        <v>2.2999999999999998</v>
      </c>
    </row>
    <row r="1407">
      <c r="C1407" s="8">
        <v>6</v>
      </c>
      <c r="D1407" s="9" t="s">
        <v>918</v>
      </c>
      <c r="E1407" s="3">
        <v>4</v>
      </c>
      <c r="F1407" s="2">
        <v>0.20000000000000001</v>
      </c>
    </row>
    <row r="1408">
      <c r="C1408" s="8">
        <v>7</v>
      </c>
      <c r="D1408" s="9" t="s">
        <v>919</v>
      </c>
      <c r="E1408" s="3">
        <v>13</v>
      </c>
      <c r="F1408" s="2">
        <v>0.80000000000000004</v>
      </c>
    </row>
    <row r="1409">
      <c r="C1409" s="8">
        <v>8</v>
      </c>
      <c r="D1409" s="9" t="s">
        <v>920</v>
      </c>
      <c r="E1409" s="3">
        <v>4</v>
      </c>
      <c r="F1409" s="2">
        <v>0.20000000000000001</v>
      </c>
    </row>
    <row r="1410">
      <c r="C1410" s="8">
        <v>9</v>
      </c>
      <c r="D1410" s="9" t="s">
        <v>921</v>
      </c>
      <c r="E1410" s="3">
        <v>42</v>
      </c>
      <c r="F1410" s="2">
        <v>2.5</v>
      </c>
    </row>
    <row r="1411">
      <c r="C1411" s="8">
        <v>10</v>
      </c>
      <c r="D1411" s="9" t="s">
        <v>922</v>
      </c>
      <c r="E1411" s="3">
        <v>24</v>
      </c>
      <c r="F1411" s="2">
        <v>1.3999999999999999</v>
      </c>
    </row>
    <row r="1412">
      <c r="C1412" s="8">
        <v>11</v>
      </c>
      <c r="D1412" s="9" t="s">
        <v>923</v>
      </c>
      <c r="E1412" s="3">
        <v>4</v>
      </c>
      <c r="F1412" s="2">
        <v>0.20000000000000001</v>
      </c>
    </row>
    <row r="1413">
      <c r="C1413" s="8">
        <v>12</v>
      </c>
      <c r="D1413" s="9" t="s">
        <v>924</v>
      </c>
      <c r="E1413" s="3">
        <v>31</v>
      </c>
      <c r="F1413" s="2">
        <v>1.8999999999999999</v>
      </c>
    </row>
    <row r="1414">
      <c r="C1414" s="8">
        <v>13</v>
      </c>
      <c r="D1414" s="9" t="s">
        <v>925</v>
      </c>
      <c r="E1414" s="3">
        <v>7</v>
      </c>
      <c r="F1414" s="2">
        <v>0.40000000000000002</v>
      </c>
    </row>
    <row r="1415">
      <c r="C1415" s="8">
        <v>14</v>
      </c>
      <c r="D1415" s="9" t="s">
        <v>926</v>
      </c>
      <c r="E1415" s="3">
        <v>6</v>
      </c>
      <c r="F1415" s="2">
        <v>0.40000000000000002</v>
      </c>
    </row>
    <row r="1416">
      <c r="C1416" s="8">
        <v>15</v>
      </c>
      <c r="D1416" s="9" t="s">
        <v>927</v>
      </c>
      <c r="E1416" s="3">
        <v>25</v>
      </c>
      <c r="F1416" s="2">
        <v>1.5</v>
      </c>
    </row>
    <row r="1417">
      <c r="C1417" s="8">
        <v>16</v>
      </c>
      <c r="D1417" s="9" t="s">
        <v>928</v>
      </c>
      <c r="E1417" s="3">
        <v>2</v>
      </c>
      <c r="F1417" s="2">
        <v>0.10000000000000001</v>
      </c>
    </row>
    <row r="1418">
      <c r="C1418" s="8">
        <v>17</v>
      </c>
      <c r="D1418" s="9" t="s">
        <v>929</v>
      </c>
      <c r="E1418" s="3">
        <v>23</v>
      </c>
      <c r="F1418" s="2">
        <v>1.3999999999999999</v>
      </c>
    </row>
    <row r="1419">
      <c r="C1419" s="8">
        <v>18</v>
      </c>
      <c r="D1419" s="9" t="s">
        <v>111</v>
      </c>
      <c r="E1419" s="3">
        <v>10</v>
      </c>
      <c r="F1419" s="2">
        <v>0.59999999999999998</v>
      </c>
    </row>
    <row r="1420">
      <c r="C1420" s="8">
        <v>19</v>
      </c>
      <c r="D1420" s="9" t="s">
        <v>930</v>
      </c>
      <c r="E1420" s="3">
        <v>3</v>
      </c>
      <c r="F1420" s="2">
        <v>0.20000000000000001</v>
      </c>
    </row>
    <row r="1421">
      <c r="C1421" s="8">
        <v>20</v>
      </c>
      <c r="D1421" s="9" t="s">
        <v>931</v>
      </c>
      <c r="E1421" s="3">
        <v>2</v>
      </c>
      <c r="F1421" s="2">
        <v>0.10000000000000001</v>
      </c>
    </row>
    <row r="1422">
      <c r="C1422" s="8">
        <v>21</v>
      </c>
      <c r="D1422" s="9" t="s">
        <v>932</v>
      </c>
      <c r="E1422" s="3">
        <v>6</v>
      </c>
      <c r="F1422" s="2">
        <v>0.40000000000000002</v>
      </c>
    </row>
    <row r="1423">
      <c r="C1423" s="8">
        <v>22</v>
      </c>
      <c r="D1423" s="9" t="s">
        <v>933</v>
      </c>
      <c r="E1423" s="3">
        <v>8</v>
      </c>
      <c r="F1423" s="2">
        <v>0.5</v>
      </c>
    </row>
    <row r="1424">
      <c r="C1424" s="8">
        <v>23</v>
      </c>
      <c r="D1424" s="9" t="s">
        <v>934</v>
      </c>
      <c r="E1424" s="3">
        <v>3</v>
      </c>
      <c r="F1424" s="2">
        <v>0.20000000000000001</v>
      </c>
    </row>
    <row r="1425">
      <c r="C1425" s="8">
        <v>24</v>
      </c>
      <c r="D1425" s="9" t="s">
        <v>181</v>
      </c>
      <c r="E1425" s="3">
        <v>6</v>
      </c>
      <c r="F1425" s="2">
        <v>0.40000000000000002</v>
      </c>
    </row>
    <row r="1426">
      <c r="C1426" s="8">
        <v>25</v>
      </c>
      <c r="D1426" s="9" t="s">
        <v>935</v>
      </c>
      <c r="E1426" s="3">
        <v>0</v>
      </c>
      <c r="F1426" s="20" t="s">
        <v>85</v>
      </c>
    </row>
    <row r="1427">
      <c r="C1427" s="8">
        <v>26</v>
      </c>
      <c r="D1427" s="9" t="s">
        <v>177</v>
      </c>
      <c r="E1427" s="3">
        <v>1</v>
      </c>
      <c r="F1427" s="2">
        <v>0.10000000000000001</v>
      </c>
    </row>
    <row r="1428">
      <c r="C1428" s="8">
        <v>27</v>
      </c>
      <c r="D1428" s="9" t="s">
        <v>936</v>
      </c>
      <c r="E1428" s="3">
        <v>0</v>
      </c>
      <c r="F1428" s="20" t="s">
        <v>85</v>
      </c>
    </row>
    <row r="1429">
      <c r="C1429" s="8">
        <v>28</v>
      </c>
      <c r="D1429" s="9" t="s">
        <v>183</v>
      </c>
      <c r="E1429" s="3">
        <v>0</v>
      </c>
      <c r="F1429" s="20" t="s">
        <v>85</v>
      </c>
    </row>
    <row r="1430">
      <c r="C1430" s="8">
        <v>29</v>
      </c>
      <c r="D1430" s="9" t="s">
        <v>138</v>
      </c>
      <c r="E1430" s="3">
        <v>1</v>
      </c>
      <c r="F1430" s="2">
        <v>0.10000000000000001</v>
      </c>
    </row>
    <row r="1431">
      <c r="C1431" s="8">
        <v>30</v>
      </c>
      <c r="D1431" s="9" t="s">
        <v>186</v>
      </c>
      <c r="E1431" s="3">
        <v>0</v>
      </c>
      <c r="F1431" s="20" t="s">
        <v>85</v>
      </c>
    </row>
    <row r="1432">
      <c r="C1432" s="8">
        <v>31</v>
      </c>
      <c r="D1432" s="9" t="s">
        <v>937</v>
      </c>
      <c r="E1432" s="3">
        <v>0</v>
      </c>
      <c r="F1432" s="20" t="s">
        <v>85</v>
      </c>
    </row>
    <row r="1433">
      <c r="C1433" s="8">
        <v>32</v>
      </c>
      <c r="D1433" s="9" t="s">
        <v>938</v>
      </c>
      <c r="E1433" s="3">
        <v>0</v>
      </c>
      <c r="F1433" s="20" t="s">
        <v>85</v>
      </c>
    </row>
    <row r="1434">
      <c r="C1434" s="8">
        <v>33</v>
      </c>
      <c r="D1434" s="9" t="s">
        <v>140</v>
      </c>
      <c r="E1434" s="3">
        <v>2</v>
      </c>
      <c r="F1434" s="2">
        <v>0.10000000000000001</v>
      </c>
    </row>
    <row r="1435">
      <c r="C1435" s="8">
        <v>34</v>
      </c>
      <c r="D1435" s="9" t="s">
        <v>141</v>
      </c>
      <c r="E1435" s="3">
        <v>3</v>
      </c>
      <c r="F1435" s="2">
        <v>0.20000000000000001</v>
      </c>
    </row>
    <row r="1436">
      <c r="C1436" s="8">
        <v>35</v>
      </c>
      <c r="D1436" s="9" t="s">
        <v>126</v>
      </c>
      <c r="E1436" s="3">
        <v>0</v>
      </c>
      <c r="F1436" s="20" t="s">
        <v>85</v>
      </c>
    </row>
    <row r="1437">
      <c r="C1437" s="8">
        <v>36</v>
      </c>
      <c r="D1437" s="9" t="s">
        <v>939</v>
      </c>
      <c r="E1437" s="3">
        <v>1</v>
      </c>
      <c r="F1437" s="2">
        <v>0.10000000000000001</v>
      </c>
    </row>
    <row r="1438">
      <c r="C1438" s="8">
        <v>37</v>
      </c>
      <c r="D1438" s="9" t="s">
        <v>940</v>
      </c>
      <c r="E1438" s="3">
        <v>0</v>
      </c>
      <c r="F1438" s="20" t="s">
        <v>85</v>
      </c>
    </row>
    <row r="1439">
      <c r="C1439" s="8">
        <v>38</v>
      </c>
      <c r="D1439" s="9" t="s">
        <v>117</v>
      </c>
      <c r="E1439" s="3">
        <v>0</v>
      </c>
      <c r="F1439" s="20" t="s">
        <v>85</v>
      </c>
    </row>
    <row r="1440">
      <c r="C1440" s="8">
        <v>39</v>
      </c>
      <c r="D1440" s="9" t="s">
        <v>103</v>
      </c>
      <c r="E1440" s="3">
        <v>0</v>
      </c>
      <c r="F1440" s="20" t="s">
        <v>85</v>
      </c>
    </row>
    <row r="1441">
      <c r="C1441" s="8">
        <v>40</v>
      </c>
      <c r="D1441" s="9" t="s">
        <v>125</v>
      </c>
      <c r="E1441" s="3">
        <v>1</v>
      </c>
      <c r="F1441" s="2">
        <v>0.10000000000000001</v>
      </c>
    </row>
    <row r="1442">
      <c r="C1442" s="8">
        <v>41</v>
      </c>
      <c r="D1442" s="9" t="s">
        <v>114</v>
      </c>
      <c r="E1442" s="3">
        <v>3</v>
      </c>
      <c r="F1442" s="2">
        <v>0.20000000000000001</v>
      </c>
    </row>
    <row r="1443">
      <c r="C1443" s="8">
        <v>42</v>
      </c>
      <c r="D1443" s="9" t="s">
        <v>941</v>
      </c>
      <c r="E1443" s="3">
        <v>2</v>
      </c>
      <c r="F1443" s="2">
        <v>0.10000000000000001</v>
      </c>
    </row>
    <row r="1444">
      <c r="C1444" s="8">
        <v>43</v>
      </c>
      <c r="D1444" s="9" t="s">
        <v>942</v>
      </c>
      <c r="E1444" s="3">
        <v>0</v>
      </c>
      <c r="F1444" s="20" t="s">
        <v>85</v>
      </c>
    </row>
    <row r="1445">
      <c r="C1445" s="8">
        <v>44</v>
      </c>
      <c r="D1445" s="9" t="s">
        <v>118</v>
      </c>
      <c r="E1445" s="3">
        <v>1</v>
      </c>
      <c r="F1445" s="2">
        <v>0.10000000000000001</v>
      </c>
    </row>
    <row r="1446">
      <c r="C1446" s="8">
        <v>45</v>
      </c>
      <c r="D1446" s="9" t="s">
        <v>110</v>
      </c>
      <c r="E1446" s="3">
        <v>4</v>
      </c>
      <c r="F1446" s="2">
        <v>0.20000000000000001</v>
      </c>
    </row>
    <row r="1447">
      <c r="C1447" s="8">
        <v>46</v>
      </c>
      <c r="D1447" s="9" t="s">
        <v>208</v>
      </c>
      <c r="E1447" s="3">
        <v>0</v>
      </c>
      <c r="F1447" s="20" t="s">
        <v>85</v>
      </c>
    </row>
    <row r="1448">
      <c r="C1448" s="8">
        <v>47</v>
      </c>
      <c r="D1448" s="9" t="s">
        <v>943</v>
      </c>
      <c r="E1448" s="3">
        <v>0</v>
      </c>
      <c r="F1448" s="20" t="s">
        <v>85</v>
      </c>
    </row>
    <row r="1449">
      <c r="C1449" s="8">
        <v>48</v>
      </c>
      <c r="D1449" s="9" t="s">
        <v>109</v>
      </c>
      <c r="E1449" s="3">
        <v>3</v>
      </c>
      <c r="F1449" s="2">
        <v>0.20000000000000001</v>
      </c>
    </row>
    <row r="1450">
      <c r="C1450" s="8">
        <v>49</v>
      </c>
      <c r="D1450" s="9" t="s">
        <v>209</v>
      </c>
      <c r="E1450" s="3">
        <v>0</v>
      </c>
      <c r="F1450" s="20" t="s">
        <v>85</v>
      </c>
    </row>
    <row r="1451">
      <c r="C1451" s="8">
        <v>50</v>
      </c>
      <c r="D1451" s="9" t="s">
        <v>131</v>
      </c>
      <c r="E1451" s="3">
        <v>1</v>
      </c>
      <c r="F1451" s="2">
        <v>0.10000000000000001</v>
      </c>
    </row>
    <row r="1452">
      <c r="C1452" s="8">
        <v>51</v>
      </c>
      <c r="D1452" s="9" t="s">
        <v>99</v>
      </c>
      <c r="E1452" s="3">
        <v>1</v>
      </c>
      <c r="F1452" s="2">
        <v>0.10000000000000001</v>
      </c>
    </row>
    <row r="1453">
      <c r="C1453" s="8">
        <v>52</v>
      </c>
      <c r="D1453" s="9" t="s">
        <v>944</v>
      </c>
      <c r="E1453" s="3">
        <v>1</v>
      </c>
      <c r="F1453" s="2">
        <v>0.10000000000000001</v>
      </c>
    </row>
    <row r="1454">
      <c r="C1454" s="8">
        <v>53</v>
      </c>
      <c r="D1454" s="9" t="s">
        <v>148</v>
      </c>
      <c r="E1454" s="3">
        <v>0</v>
      </c>
      <c r="F1454" s="20" t="s">
        <v>85</v>
      </c>
    </row>
    <row r="1455">
      <c r="C1455" s="8">
        <v>54</v>
      </c>
      <c r="D1455" s="9" t="s">
        <v>945</v>
      </c>
      <c r="E1455" s="3">
        <v>0</v>
      </c>
      <c r="F1455" s="20" t="s">
        <v>85</v>
      </c>
    </row>
    <row r="1456">
      <c r="C1456" s="8">
        <v>55</v>
      </c>
      <c r="D1456" s="9" t="s">
        <v>946</v>
      </c>
      <c r="E1456" s="3">
        <v>1</v>
      </c>
      <c r="F1456" s="2">
        <v>0.10000000000000001</v>
      </c>
    </row>
    <row r="1457">
      <c r="C1457" s="8">
        <v>56</v>
      </c>
      <c r="D1457" s="9" t="s">
        <v>228</v>
      </c>
      <c r="E1457" s="3">
        <v>0</v>
      </c>
      <c r="F1457" s="20" t="s">
        <v>85</v>
      </c>
    </row>
    <row r="1458">
      <c r="C1458" s="8">
        <v>57</v>
      </c>
      <c r="D1458" s="9" t="s">
        <v>135</v>
      </c>
      <c r="E1458" s="3">
        <v>2</v>
      </c>
      <c r="F1458" s="2">
        <v>0.10000000000000001</v>
      </c>
    </row>
    <row r="1459">
      <c r="C1459" s="8">
        <v>58</v>
      </c>
      <c r="D1459" s="9" t="s">
        <v>282</v>
      </c>
      <c r="E1459" s="3">
        <v>0</v>
      </c>
      <c r="F1459" s="20" t="s">
        <v>85</v>
      </c>
    </row>
    <row r="1460">
      <c r="C1460" s="8">
        <v>59</v>
      </c>
      <c r="D1460" s="9" t="s">
        <v>947</v>
      </c>
      <c r="E1460" s="3">
        <v>1333</v>
      </c>
      <c r="F1460" s="2">
        <v>80.200000000000003</v>
      </c>
    </row>
    <row r="1461">
      <c r="C1461" s="8">
        <v>60</v>
      </c>
      <c r="D1461" s="9" t="s">
        <v>233</v>
      </c>
      <c r="E1461" s="3">
        <v>29</v>
      </c>
      <c r="F1461" s="2">
        <v>1.7</v>
      </c>
    </row>
    <row r="1462">
      <c r="C1462" s="7"/>
      <c r="D1462" s="12" t="s">
        <v>234</v>
      </c>
      <c r="E1462" s="19">
        <v>448</v>
      </c>
      <c r="F1462" s="21">
        <v>26.899999999999999</v>
      </c>
    </row>
    <row r="1463">
      <c r="C1463" s="10"/>
      <c r="D1463" s="13" t="s">
        <v>19</v>
      </c>
      <c r="E1463" s="17"/>
      <c r="F1463" s="16"/>
    </row>
    <row r="1465">
      <c r="B1465" s="4" t="str">
        <f ca="1" xml:space="preserve"> HYPERLINK("#'目次'!B53", "[48]")</f>
        <v>[48]</v>
      </c>
      <c r="C1465" s="1" t="s">
        <v>949</v>
      </c>
    </row>
    <row r="1466">
      <c r="B1466" s="1"/>
      <c r="C1466" s="1"/>
    </row>
    <row r="1467">
      <c r="B1467" s="1"/>
      <c r="C1467" s="1"/>
    </row>
    <row r="1468">
      <c r="E1468" s="5" t="s">
        <v>2</v>
      </c>
      <c r="F1468" s="15" t="s">
        <v>3</v>
      </c>
    </row>
    <row r="1469">
      <c r="C1469" s="6"/>
      <c r="D1469" s="11" t="s">
        <v>10</v>
      </c>
      <c r="E1469" s="14">
        <v>1663</v>
      </c>
      <c r="F1469" s="18">
        <v>100</v>
      </c>
    </row>
    <row r="1470">
      <c r="C1470" s="8">
        <v>1</v>
      </c>
      <c r="D1470" s="9" t="s">
        <v>913</v>
      </c>
      <c r="E1470" s="3">
        <v>311</v>
      </c>
      <c r="F1470" s="2">
        <v>18.699999999999999</v>
      </c>
    </row>
    <row r="1471">
      <c r="C1471" s="8">
        <v>2</v>
      </c>
      <c r="D1471" s="9" t="s">
        <v>914</v>
      </c>
      <c r="E1471" s="3">
        <v>184</v>
      </c>
      <c r="F1471" s="2">
        <v>11.1</v>
      </c>
    </row>
    <row r="1472">
      <c r="C1472" s="8">
        <v>3</v>
      </c>
      <c r="D1472" s="9" t="s">
        <v>915</v>
      </c>
      <c r="E1472" s="3">
        <v>223</v>
      </c>
      <c r="F1472" s="2">
        <v>13.4</v>
      </c>
    </row>
    <row r="1473">
      <c r="C1473" s="8">
        <v>4</v>
      </c>
      <c r="D1473" s="9" t="s">
        <v>916</v>
      </c>
      <c r="E1473" s="3">
        <v>50</v>
      </c>
      <c r="F1473" s="2">
        <v>3</v>
      </c>
    </row>
    <row r="1474">
      <c r="C1474" s="8">
        <v>5</v>
      </c>
      <c r="D1474" s="9" t="s">
        <v>917</v>
      </c>
      <c r="E1474" s="3">
        <v>143</v>
      </c>
      <c r="F1474" s="2">
        <v>8.5999999999999996</v>
      </c>
    </row>
    <row r="1475">
      <c r="C1475" s="8">
        <v>6</v>
      </c>
      <c r="D1475" s="9" t="s">
        <v>918</v>
      </c>
      <c r="E1475" s="3">
        <v>166</v>
      </c>
      <c r="F1475" s="2">
        <v>10</v>
      </c>
    </row>
    <row r="1476">
      <c r="C1476" s="8">
        <v>7</v>
      </c>
      <c r="D1476" s="9" t="s">
        <v>919</v>
      </c>
      <c r="E1476" s="3">
        <v>228</v>
      </c>
      <c r="F1476" s="2">
        <v>13.699999999999999</v>
      </c>
    </row>
    <row r="1477">
      <c r="C1477" s="8">
        <v>8</v>
      </c>
      <c r="D1477" s="9" t="s">
        <v>920</v>
      </c>
      <c r="E1477" s="3">
        <v>75</v>
      </c>
      <c r="F1477" s="2">
        <v>4.5</v>
      </c>
    </row>
    <row r="1478">
      <c r="C1478" s="8">
        <v>9</v>
      </c>
      <c r="D1478" s="9" t="s">
        <v>921</v>
      </c>
      <c r="E1478" s="3">
        <v>114</v>
      </c>
      <c r="F1478" s="2">
        <v>6.9000000000000004</v>
      </c>
    </row>
    <row r="1479">
      <c r="C1479" s="8">
        <v>10</v>
      </c>
      <c r="D1479" s="9" t="s">
        <v>922</v>
      </c>
      <c r="E1479" s="3">
        <v>171</v>
      </c>
      <c r="F1479" s="2">
        <v>10.300000000000001</v>
      </c>
    </row>
    <row r="1480">
      <c r="C1480" s="8">
        <v>11</v>
      </c>
      <c r="D1480" s="9" t="s">
        <v>923</v>
      </c>
      <c r="E1480" s="3">
        <v>195</v>
      </c>
      <c r="F1480" s="2">
        <v>11.699999999999999</v>
      </c>
    </row>
    <row r="1481">
      <c r="C1481" s="8">
        <v>12</v>
      </c>
      <c r="D1481" s="9" t="s">
        <v>924</v>
      </c>
      <c r="E1481" s="3">
        <v>141</v>
      </c>
      <c r="F1481" s="2">
        <v>8.5</v>
      </c>
    </row>
    <row r="1482">
      <c r="C1482" s="8">
        <v>13</v>
      </c>
      <c r="D1482" s="9" t="s">
        <v>925</v>
      </c>
      <c r="E1482" s="3">
        <v>182</v>
      </c>
      <c r="F1482" s="2">
        <v>10.9</v>
      </c>
    </row>
    <row r="1483">
      <c r="C1483" s="8">
        <v>14</v>
      </c>
      <c r="D1483" s="9" t="s">
        <v>926</v>
      </c>
      <c r="E1483" s="3">
        <v>163</v>
      </c>
      <c r="F1483" s="2">
        <v>9.8000000000000007</v>
      </c>
    </row>
    <row r="1484">
      <c r="C1484" s="8">
        <v>15</v>
      </c>
      <c r="D1484" s="9" t="s">
        <v>927</v>
      </c>
      <c r="E1484" s="3">
        <v>130</v>
      </c>
      <c r="F1484" s="2">
        <v>7.7999999999999998</v>
      </c>
    </row>
    <row r="1485">
      <c r="C1485" s="8">
        <v>16</v>
      </c>
      <c r="D1485" s="9" t="s">
        <v>928</v>
      </c>
      <c r="E1485" s="3">
        <v>57</v>
      </c>
      <c r="F1485" s="2">
        <v>3.3999999999999999</v>
      </c>
    </row>
    <row r="1486">
      <c r="C1486" s="8">
        <v>17</v>
      </c>
      <c r="D1486" s="9" t="s">
        <v>929</v>
      </c>
      <c r="E1486" s="3">
        <v>87</v>
      </c>
      <c r="F1486" s="2">
        <v>5.2000000000000002</v>
      </c>
    </row>
    <row r="1487">
      <c r="C1487" s="8">
        <v>18</v>
      </c>
      <c r="D1487" s="9" t="s">
        <v>111</v>
      </c>
      <c r="E1487" s="3">
        <v>89</v>
      </c>
      <c r="F1487" s="2">
        <v>5.4000000000000004</v>
      </c>
    </row>
    <row r="1488">
      <c r="C1488" s="8">
        <v>19</v>
      </c>
      <c r="D1488" s="9" t="s">
        <v>930</v>
      </c>
      <c r="E1488" s="3">
        <v>99</v>
      </c>
      <c r="F1488" s="2">
        <v>6</v>
      </c>
    </row>
    <row r="1489">
      <c r="C1489" s="8">
        <v>20</v>
      </c>
      <c r="D1489" s="9" t="s">
        <v>931</v>
      </c>
      <c r="E1489" s="3">
        <v>23</v>
      </c>
      <c r="F1489" s="2">
        <v>1.3999999999999999</v>
      </c>
    </row>
    <row r="1490">
      <c r="C1490" s="8">
        <v>21</v>
      </c>
      <c r="D1490" s="9" t="s">
        <v>932</v>
      </c>
      <c r="E1490" s="3">
        <v>146</v>
      </c>
      <c r="F1490" s="2">
        <v>8.8000000000000007</v>
      </c>
    </row>
    <row r="1491">
      <c r="C1491" s="8">
        <v>22</v>
      </c>
      <c r="D1491" s="9" t="s">
        <v>933</v>
      </c>
      <c r="E1491" s="3">
        <v>117</v>
      </c>
      <c r="F1491" s="2">
        <v>7</v>
      </c>
    </row>
    <row r="1492">
      <c r="C1492" s="8">
        <v>23</v>
      </c>
      <c r="D1492" s="9" t="s">
        <v>934</v>
      </c>
      <c r="E1492" s="3">
        <v>65</v>
      </c>
      <c r="F1492" s="2">
        <v>3.8999999999999999</v>
      </c>
    </row>
    <row r="1493">
      <c r="C1493" s="8">
        <v>24</v>
      </c>
      <c r="D1493" s="9" t="s">
        <v>181</v>
      </c>
      <c r="E1493" s="3">
        <v>131</v>
      </c>
      <c r="F1493" s="2">
        <v>7.9000000000000004</v>
      </c>
    </row>
    <row r="1494">
      <c r="C1494" s="8">
        <v>25</v>
      </c>
      <c r="D1494" s="9" t="s">
        <v>935</v>
      </c>
      <c r="E1494" s="3">
        <v>1</v>
      </c>
      <c r="F1494" s="2">
        <v>0.10000000000000001</v>
      </c>
    </row>
    <row r="1495">
      <c r="C1495" s="8">
        <v>26</v>
      </c>
      <c r="D1495" s="9" t="s">
        <v>177</v>
      </c>
      <c r="E1495" s="3">
        <v>1</v>
      </c>
      <c r="F1495" s="2">
        <v>0.10000000000000001</v>
      </c>
    </row>
    <row r="1496">
      <c r="C1496" s="8">
        <v>27</v>
      </c>
      <c r="D1496" s="9" t="s">
        <v>936</v>
      </c>
      <c r="E1496" s="3">
        <v>1</v>
      </c>
      <c r="F1496" s="2">
        <v>0.10000000000000001</v>
      </c>
    </row>
    <row r="1497">
      <c r="C1497" s="8">
        <v>28</v>
      </c>
      <c r="D1497" s="9" t="s">
        <v>183</v>
      </c>
      <c r="E1497" s="3">
        <v>0</v>
      </c>
      <c r="F1497" s="20" t="s">
        <v>85</v>
      </c>
    </row>
    <row r="1498">
      <c r="C1498" s="8">
        <v>29</v>
      </c>
      <c r="D1498" s="9" t="s">
        <v>138</v>
      </c>
      <c r="E1498" s="3">
        <v>1</v>
      </c>
      <c r="F1498" s="2">
        <v>0.10000000000000001</v>
      </c>
    </row>
    <row r="1499">
      <c r="C1499" s="8">
        <v>30</v>
      </c>
      <c r="D1499" s="9" t="s">
        <v>186</v>
      </c>
      <c r="E1499" s="3">
        <v>0</v>
      </c>
      <c r="F1499" s="20" t="s">
        <v>85</v>
      </c>
    </row>
    <row r="1500">
      <c r="C1500" s="8">
        <v>31</v>
      </c>
      <c r="D1500" s="9" t="s">
        <v>937</v>
      </c>
      <c r="E1500" s="3">
        <v>1</v>
      </c>
      <c r="F1500" s="2">
        <v>0.10000000000000001</v>
      </c>
    </row>
    <row r="1501">
      <c r="C1501" s="8">
        <v>32</v>
      </c>
      <c r="D1501" s="9" t="s">
        <v>938</v>
      </c>
      <c r="E1501" s="3">
        <v>0</v>
      </c>
      <c r="F1501" s="20" t="s">
        <v>85</v>
      </c>
    </row>
    <row r="1502">
      <c r="C1502" s="8">
        <v>33</v>
      </c>
      <c r="D1502" s="9" t="s">
        <v>140</v>
      </c>
      <c r="E1502" s="3">
        <v>4</v>
      </c>
      <c r="F1502" s="2">
        <v>0.20000000000000001</v>
      </c>
    </row>
    <row r="1503">
      <c r="C1503" s="8">
        <v>34</v>
      </c>
      <c r="D1503" s="9" t="s">
        <v>141</v>
      </c>
      <c r="E1503" s="3">
        <v>6</v>
      </c>
      <c r="F1503" s="2">
        <v>0.40000000000000002</v>
      </c>
    </row>
    <row r="1504">
      <c r="C1504" s="8">
        <v>35</v>
      </c>
      <c r="D1504" s="9" t="s">
        <v>126</v>
      </c>
      <c r="E1504" s="3">
        <v>2</v>
      </c>
      <c r="F1504" s="2">
        <v>0.10000000000000001</v>
      </c>
    </row>
    <row r="1505">
      <c r="C1505" s="8">
        <v>36</v>
      </c>
      <c r="D1505" s="9" t="s">
        <v>939</v>
      </c>
      <c r="E1505" s="3">
        <v>5</v>
      </c>
      <c r="F1505" s="2">
        <v>0.29999999999999999</v>
      </c>
    </row>
    <row r="1506">
      <c r="C1506" s="8">
        <v>37</v>
      </c>
      <c r="D1506" s="9" t="s">
        <v>940</v>
      </c>
      <c r="E1506" s="3">
        <v>1</v>
      </c>
      <c r="F1506" s="2">
        <v>0.10000000000000001</v>
      </c>
    </row>
    <row r="1507">
      <c r="C1507" s="8">
        <v>38</v>
      </c>
      <c r="D1507" s="9" t="s">
        <v>117</v>
      </c>
      <c r="E1507" s="3">
        <v>0</v>
      </c>
      <c r="F1507" s="20" t="s">
        <v>85</v>
      </c>
    </row>
    <row r="1508">
      <c r="C1508" s="8">
        <v>39</v>
      </c>
      <c r="D1508" s="9" t="s">
        <v>103</v>
      </c>
      <c r="E1508" s="3">
        <v>1</v>
      </c>
      <c r="F1508" s="2">
        <v>0.10000000000000001</v>
      </c>
    </row>
    <row r="1509">
      <c r="C1509" s="8">
        <v>40</v>
      </c>
      <c r="D1509" s="9" t="s">
        <v>125</v>
      </c>
      <c r="E1509" s="3">
        <v>4</v>
      </c>
      <c r="F1509" s="2">
        <v>0.20000000000000001</v>
      </c>
    </row>
    <row r="1510">
      <c r="C1510" s="8">
        <v>41</v>
      </c>
      <c r="D1510" s="9" t="s">
        <v>114</v>
      </c>
      <c r="E1510" s="3">
        <v>12</v>
      </c>
      <c r="F1510" s="2">
        <v>0.69999999999999996</v>
      </c>
    </row>
    <row r="1511">
      <c r="C1511" s="8">
        <v>42</v>
      </c>
      <c r="D1511" s="9" t="s">
        <v>941</v>
      </c>
      <c r="E1511" s="3">
        <v>2</v>
      </c>
      <c r="F1511" s="2">
        <v>0.10000000000000001</v>
      </c>
    </row>
    <row r="1512">
      <c r="C1512" s="8">
        <v>43</v>
      </c>
      <c r="D1512" s="9" t="s">
        <v>942</v>
      </c>
      <c r="E1512" s="3">
        <v>1</v>
      </c>
      <c r="F1512" s="2">
        <v>0.10000000000000001</v>
      </c>
    </row>
    <row r="1513">
      <c r="C1513" s="8">
        <v>44</v>
      </c>
      <c r="D1513" s="9" t="s">
        <v>118</v>
      </c>
      <c r="E1513" s="3">
        <v>1</v>
      </c>
      <c r="F1513" s="2">
        <v>0.10000000000000001</v>
      </c>
    </row>
    <row r="1514">
      <c r="C1514" s="8">
        <v>45</v>
      </c>
      <c r="D1514" s="9" t="s">
        <v>110</v>
      </c>
      <c r="E1514" s="3">
        <v>17</v>
      </c>
      <c r="F1514" s="2">
        <v>1</v>
      </c>
    </row>
    <row r="1515">
      <c r="C1515" s="8">
        <v>46</v>
      </c>
      <c r="D1515" s="9" t="s">
        <v>208</v>
      </c>
      <c r="E1515" s="3">
        <v>0</v>
      </c>
      <c r="F1515" s="20" t="s">
        <v>85</v>
      </c>
    </row>
    <row r="1516">
      <c r="C1516" s="8">
        <v>47</v>
      </c>
      <c r="D1516" s="9" t="s">
        <v>943</v>
      </c>
      <c r="E1516" s="3">
        <v>0</v>
      </c>
      <c r="F1516" s="20" t="s">
        <v>85</v>
      </c>
    </row>
    <row r="1517">
      <c r="C1517" s="8">
        <v>48</v>
      </c>
      <c r="D1517" s="9" t="s">
        <v>109</v>
      </c>
      <c r="E1517" s="3">
        <v>4</v>
      </c>
      <c r="F1517" s="2">
        <v>0.20000000000000001</v>
      </c>
    </row>
    <row r="1518">
      <c r="C1518" s="8">
        <v>49</v>
      </c>
      <c r="D1518" s="9" t="s">
        <v>209</v>
      </c>
      <c r="E1518" s="3">
        <v>0</v>
      </c>
      <c r="F1518" s="20" t="s">
        <v>85</v>
      </c>
    </row>
    <row r="1519">
      <c r="C1519" s="8">
        <v>50</v>
      </c>
      <c r="D1519" s="9" t="s">
        <v>131</v>
      </c>
      <c r="E1519" s="3">
        <v>1</v>
      </c>
      <c r="F1519" s="2">
        <v>0.10000000000000001</v>
      </c>
    </row>
    <row r="1520">
      <c r="C1520" s="8">
        <v>51</v>
      </c>
      <c r="D1520" s="9" t="s">
        <v>99</v>
      </c>
      <c r="E1520" s="3">
        <v>1</v>
      </c>
      <c r="F1520" s="2">
        <v>0.10000000000000001</v>
      </c>
    </row>
    <row r="1521">
      <c r="C1521" s="8">
        <v>52</v>
      </c>
      <c r="D1521" s="9" t="s">
        <v>944</v>
      </c>
      <c r="E1521" s="3">
        <v>1</v>
      </c>
      <c r="F1521" s="2">
        <v>0.10000000000000001</v>
      </c>
    </row>
    <row r="1522">
      <c r="C1522" s="8">
        <v>53</v>
      </c>
      <c r="D1522" s="9" t="s">
        <v>148</v>
      </c>
      <c r="E1522" s="3">
        <v>0</v>
      </c>
      <c r="F1522" s="20" t="s">
        <v>85</v>
      </c>
    </row>
    <row r="1523">
      <c r="C1523" s="8">
        <v>54</v>
      </c>
      <c r="D1523" s="9" t="s">
        <v>945</v>
      </c>
      <c r="E1523" s="3">
        <v>1</v>
      </c>
      <c r="F1523" s="2">
        <v>0.10000000000000001</v>
      </c>
    </row>
    <row r="1524">
      <c r="C1524" s="8">
        <v>55</v>
      </c>
      <c r="D1524" s="9" t="s">
        <v>946</v>
      </c>
      <c r="E1524" s="3">
        <v>0</v>
      </c>
      <c r="F1524" s="20" t="s">
        <v>85</v>
      </c>
    </row>
    <row r="1525">
      <c r="C1525" s="8">
        <v>56</v>
      </c>
      <c r="D1525" s="9" t="s">
        <v>228</v>
      </c>
      <c r="E1525" s="3">
        <v>0</v>
      </c>
      <c r="F1525" s="20" t="s">
        <v>85</v>
      </c>
    </row>
    <row r="1526">
      <c r="C1526" s="8">
        <v>57</v>
      </c>
      <c r="D1526" s="9" t="s">
        <v>135</v>
      </c>
      <c r="E1526" s="3">
        <v>4</v>
      </c>
      <c r="F1526" s="2">
        <v>0.20000000000000001</v>
      </c>
    </row>
    <row r="1527">
      <c r="C1527" s="8">
        <v>58</v>
      </c>
      <c r="D1527" s="9" t="s">
        <v>282</v>
      </c>
      <c r="E1527" s="3">
        <v>3</v>
      </c>
      <c r="F1527" s="2">
        <v>0.20000000000000001</v>
      </c>
    </row>
    <row r="1528">
      <c r="C1528" s="8">
        <v>59</v>
      </c>
      <c r="D1528" s="9" t="s">
        <v>950</v>
      </c>
      <c r="E1528" s="3">
        <v>733</v>
      </c>
      <c r="F1528" s="2">
        <v>44.100000000000001</v>
      </c>
    </row>
    <row r="1529">
      <c r="C1529" s="8">
        <v>60</v>
      </c>
      <c r="D1529" s="9" t="s">
        <v>233</v>
      </c>
      <c r="E1529" s="3">
        <v>19</v>
      </c>
      <c r="F1529" s="2">
        <v>1.1000000000000001</v>
      </c>
    </row>
    <row r="1530">
      <c r="C1530" s="7"/>
      <c r="D1530" s="12" t="s">
        <v>234</v>
      </c>
      <c r="E1530" s="19">
        <v>3366</v>
      </c>
      <c r="F1530" s="21">
        <v>202.40000000000001</v>
      </c>
    </row>
    <row r="1531">
      <c r="C1531" s="10"/>
      <c r="D1531" s="13" t="s">
        <v>19</v>
      </c>
      <c r="E1531" s="17"/>
      <c r="F1531" s="16"/>
    </row>
    <row r="1533">
      <c r="B1533" s="4" t="str">
        <f ca="1" xml:space="preserve"> HYPERLINK("#'目次'!B54", "[49]")</f>
        <v>[49]</v>
      </c>
      <c r="C1533" s="1" t="s">
        <v>952</v>
      </c>
    </row>
    <row r="1534">
      <c r="B1534" s="1"/>
      <c r="C1534" s="1"/>
    </row>
    <row r="1535">
      <c r="B1535" s="1"/>
      <c r="C1535" s="1"/>
    </row>
    <row r="1536">
      <c r="E1536" s="5" t="s">
        <v>2</v>
      </c>
      <c r="F1536" s="15" t="s">
        <v>3</v>
      </c>
    </row>
    <row r="1537">
      <c r="C1537" s="6"/>
      <c r="D1537" s="11" t="s">
        <v>10</v>
      </c>
      <c r="E1537" s="14">
        <v>1663</v>
      </c>
      <c r="F1537" s="18">
        <v>100</v>
      </c>
    </row>
    <row r="1538">
      <c r="C1538" s="8">
        <v>1</v>
      </c>
      <c r="D1538" s="9" t="s">
        <v>913</v>
      </c>
      <c r="E1538" s="3">
        <v>538</v>
      </c>
      <c r="F1538" s="2">
        <v>32.399999999999999</v>
      </c>
    </row>
    <row r="1539">
      <c r="C1539" s="8">
        <v>2</v>
      </c>
      <c r="D1539" s="9" t="s">
        <v>914</v>
      </c>
      <c r="E1539" s="3">
        <v>340</v>
      </c>
      <c r="F1539" s="2">
        <v>20.399999999999999</v>
      </c>
    </row>
    <row r="1540">
      <c r="C1540" s="8">
        <v>3</v>
      </c>
      <c r="D1540" s="9" t="s">
        <v>915</v>
      </c>
      <c r="E1540" s="3">
        <v>342</v>
      </c>
      <c r="F1540" s="2">
        <v>20.600000000000001</v>
      </c>
    </row>
    <row r="1541">
      <c r="C1541" s="8">
        <v>4</v>
      </c>
      <c r="D1541" s="9" t="s">
        <v>916</v>
      </c>
      <c r="E1541" s="3">
        <v>58</v>
      </c>
      <c r="F1541" s="2">
        <v>3.5</v>
      </c>
    </row>
    <row r="1542">
      <c r="C1542" s="8">
        <v>5</v>
      </c>
      <c r="D1542" s="9" t="s">
        <v>917</v>
      </c>
      <c r="E1542" s="3">
        <v>221</v>
      </c>
      <c r="F1542" s="2">
        <v>13.300000000000001</v>
      </c>
    </row>
    <row r="1543">
      <c r="C1543" s="8">
        <v>6</v>
      </c>
      <c r="D1543" s="9" t="s">
        <v>918</v>
      </c>
      <c r="E1543" s="3">
        <v>239</v>
      </c>
      <c r="F1543" s="2">
        <v>14.4</v>
      </c>
    </row>
    <row r="1544">
      <c r="C1544" s="8">
        <v>7</v>
      </c>
      <c r="D1544" s="9" t="s">
        <v>919</v>
      </c>
      <c r="E1544" s="3">
        <v>355</v>
      </c>
      <c r="F1544" s="2">
        <v>21.300000000000001</v>
      </c>
    </row>
    <row r="1545">
      <c r="C1545" s="8">
        <v>8</v>
      </c>
      <c r="D1545" s="9" t="s">
        <v>920</v>
      </c>
      <c r="E1545" s="3">
        <v>87</v>
      </c>
      <c r="F1545" s="2">
        <v>5.2000000000000002</v>
      </c>
    </row>
    <row r="1546">
      <c r="C1546" s="8">
        <v>9</v>
      </c>
      <c r="D1546" s="9" t="s">
        <v>921</v>
      </c>
      <c r="E1546" s="3">
        <v>163</v>
      </c>
      <c r="F1546" s="2">
        <v>9.8000000000000007</v>
      </c>
    </row>
    <row r="1547">
      <c r="C1547" s="8">
        <v>10</v>
      </c>
      <c r="D1547" s="9" t="s">
        <v>922</v>
      </c>
      <c r="E1547" s="3">
        <v>179</v>
      </c>
      <c r="F1547" s="2">
        <v>10.800000000000001</v>
      </c>
    </row>
    <row r="1548">
      <c r="C1548" s="8">
        <v>11</v>
      </c>
      <c r="D1548" s="9" t="s">
        <v>923</v>
      </c>
      <c r="E1548" s="3">
        <v>196</v>
      </c>
      <c r="F1548" s="2">
        <v>11.800000000000001</v>
      </c>
    </row>
    <row r="1549">
      <c r="C1549" s="8">
        <v>12</v>
      </c>
      <c r="D1549" s="9" t="s">
        <v>924</v>
      </c>
      <c r="E1549" s="3">
        <v>136</v>
      </c>
      <c r="F1549" s="2">
        <v>8.1999999999999993</v>
      </c>
    </row>
    <row r="1550">
      <c r="C1550" s="8">
        <v>13</v>
      </c>
      <c r="D1550" s="9" t="s">
        <v>925</v>
      </c>
      <c r="E1550" s="3">
        <v>183</v>
      </c>
      <c r="F1550" s="2">
        <v>11</v>
      </c>
    </row>
    <row r="1551">
      <c r="C1551" s="8">
        <v>14</v>
      </c>
      <c r="D1551" s="9" t="s">
        <v>926</v>
      </c>
      <c r="E1551" s="3">
        <v>161</v>
      </c>
      <c r="F1551" s="2">
        <v>9.6999999999999993</v>
      </c>
    </row>
    <row r="1552">
      <c r="C1552" s="8">
        <v>15</v>
      </c>
      <c r="D1552" s="9" t="s">
        <v>927</v>
      </c>
      <c r="E1552" s="3">
        <v>140</v>
      </c>
      <c r="F1552" s="2">
        <v>8.4000000000000004</v>
      </c>
    </row>
    <row r="1553">
      <c r="C1553" s="8">
        <v>16</v>
      </c>
      <c r="D1553" s="9" t="s">
        <v>928</v>
      </c>
      <c r="E1553" s="3">
        <v>131</v>
      </c>
      <c r="F1553" s="2">
        <v>7.9000000000000004</v>
      </c>
    </row>
    <row r="1554">
      <c r="C1554" s="8">
        <v>17</v>
      </c>
      <c r="D1554" s="9" t="s">
        <v>929</v>
      </c>
      <c r="E1554" s="3">
        <v>248</v>
      </c>
      <c r="F1554" s="2">
        <v>14.9</v>
      </c>
    </row>
    <row r="1555">
      <c r="C1555" s="8">
        <v>18</v>
      </c>
      <c r="D1555" s="9" t="s">
        <v>111</v>
      </c>
      <c r="E1555" s="3">
        <v>130</v>
      </c>
      <c r="F1555" s="2">
        <v>7.7999999999999998</v>
      </c>
    </row>
    <row r="1556">
      <c r="C1556" s="8">
        <v>19</v>
      </c>
      <c r="D1556" s="9" t="s">
        <v>930</v>
      </c>
      <c r="E1556" s="3">
        <v>199</v>
      </c>
      <c r="F1556" s="2">
        <v>12</v>
      </c>
    </row>
    <row r="1557">
      <c r="C1557" s="8">
        <v>20</v>
      </c>
      <c r="D1557" s="9" t="s">
        <v>931</v>
      </c>
      <c r="E1557" s="3">
        <v>113</v>
      </c>
      <c r="F1557" s="2">
        <v>6.7999999999999998</v>
      </c>
    </row>
    <row r="1558">
      <c r="C1558" s="8">
        <v>21</v>
      </c>
      <c r="D1558" s="9" t="s">
        <v>932</v>
      </c>
      <c r="E1558" s="3">
        <v>182</v>
      </c>
      <c r="F1558" s="2">
        <v>10.9</v>
      </c>
    </row>
    <row r="1559">
      <c r="C1559" s="8">
        <v>22</v>
      </c>
      <c r="D1559" s="9" t="s">
        <v>933</v>
      </c>
      <c r="E1559" s="3">
        <v>204</v>
      </c>
      <c r="F1559" s="2">
        <v>12.300000000000001</v>
      </c>
    </row>
    <row r="1560">
      <c r="C1560" s="8">
        <v>23</v>
      </c>
      <c r="D1560" s="9" t="s">
        <v>934</v>
      </c>
      <c r="E1560" s="3">
        <v>56</v>
      </c>
      <c r="F1560" s="2">
        <v>3.3999999999999999</v>
      </c>
    </row>
    <row r="1561">
      <c r="C1561" s="8">
        <v>24</v>
      </c>
      <c r="D1561" s="9" t="s">
        <v>181</v>
      </c>
      <c r="E1561" s="3">
        <v>154</v>
      </c>
      <c r="F1561" s="2">
        <v>9.3000000000000007</v>
      </c>
    </row>
    <row r="1562">
      <c r="C1562" s="8">
        <v>25</v>
      </c>
      <c r="D1562" s="9" t="s">
        <v>935</v>
      </c>
      <c r="E1562" s="3">
        <v>0</v>
      </c>
      <c r="F1562" s="20" t="s">
        <v>85</v>
      </c>
    </row>
    <row r="1563">
      <c r="C1563" s="8">
        <v>26</v>
      </c>
      <c r="D1563" s="9" t="s">
        <v>177</v>
      </c>
      <c r="E1563" s="3">
        <v>2</v>
      </c>
      <c r="F1563" s="2">
        <v>0.10000000000000001</v>
      </c>
    </row>
    <row r="1564">
      <c r="C1564" s="8">
        <v>27</v>
      </c>
      <c r="D1564" s="9" t="s">
        <v>936</v>
      </c>
      <c r="E1564" s="3">
        <v>1</v>
      </c>
      <c r="F1564" s="2">
        <v>0.10000000000000001</v>
      </c>
    </row>
    <row r="1565">
      <c r="C1565" s="8">
        <v>28</v>
      </c>
      <c r="D1565" s="9" t="s">
        <v>183</v>
      </c>
      <c r="E1565" s="3">
        <v>1</v>
      </c>
      <c r="F1565" s="2">
        <v>0.10000000000000001</v>
      </c>
    </row>
    <row r="1566">
      <c r="C1566" s="8">
        <v>29</v>
      </c>
      <c r="D1566" s="9" t="s">
        <v>138</v>
      </c>
      <c r="E1566" s="3">
        <v>1</v>
      </c>
      <c r="F1566" s="2">
        <v>0.10000000000000001</v>
      </c>
    </row>
    <row r="1567">
      <c r="C1567" s="8">
        <v>30</v>
      </c>
      <c r="D1567" s="9" t="s">
        <v>186</v>
      </c>
      <c r="E1567" s="3">
        <v>3</v>
      </c>
      <c r="F1567" s="2">
        <v>0.20000000000000001</v>
      </c>
    </row>
    <row r="1568">
      <c r="C1568" s="8">
        <v>31</v>
      </c>
      <c r="D1568" s="9" t="s">
        <v>937</v>
      </c>
      <c r="E1568" s="3">
        <v>0</v>
      </c>
      <c r="F1568" s="20" t="s">
        <v>85</v>
      </c>
    </row>
    <row r="1569">
      <c r="C1569" s="8">
        <v>32</v>
      </c>
      <c r="D1569" s="9" t="s">
        <v>938</v>
      </c>
      <c r="E1569" s="3">
        <v>1</v>
      </c>
      <c r="F1569" s="2">
        <v>0.10000000000000001</v>
      </c>
    </row>
    <row r="1570">
      <c r="C1570" s="8">
        <v>33</v>
      </c>
      <c r="D1570" s="9" t="s">
        <v>140</v>
      </c>
      <c r="E1570" s="3">
        <v>7</v>
      </c>
      <c r="F1570" s="2">
        <v>0.40000000000000002</v>
      </c>
    </row>
    <row r="1571">
      <c r="C1571" s="8">
        <v>34</v>
      </c>
      <c r="D1571" s="9" t="s">
        <v>141</v>
      </c>
      <c r="E1571" s="3">
        <v>3</v>
      </c>
      <c r="F1571" s="2">
        <v>0.20000000000000001</v>
      </c>
    </row>
    <row r="1572">
      <c r="C1572" s="8">
        <v>35</v>
      </c>
      <c r="D1572" s="9" t="s">
        <v>126</v>
      </c>
      <c r="E1572" s="3">
        <v>3</v>
      </c>
      <c r="F1572" s="2">
        <v>0.20000000000000001</v>
      </c>
    </row>
    <row r="1573">
      <c r="C1573" s="8">
        <v>36</v>
      </c>
      <c r="D1573" s="9" t="s">
        <v>939</v>
      </c>
      <c r="E1573" s="3">
        <v>7</v>
      </c>
      <c r="F1573" s="2">
        <v>0.40000000000000002</v>
      </c>
    </row>
    <row r="1574">
      <c r="C1574" s="8">
        <v>37</v>
      </c>
      <c r="D1574" s="9" t="s">
        <v>940</v>
      </c>
      <c r="E1574" s="3">
        <v>1</v>
      </c>
      <c r="F1574" s="2">
        <v>0.10000000000000001</v>
      </c>
    </row>
    <row r="1575">
      <c r="C1575" s="8">
        <v>38</v>
      </c>
      <c r="D1575" s="9" t="s">
        <v>117</v>
      </c>
      <c r="E1575" s="3">
        <v>1</v>
      </c>
      <c r="F1575" s="2">
        <v>0.10000000000000001</v>
      </c>
    </row>
    <row r="1576">
      <c r="C1576" s="8">
        <v>39</v>
      </c>
      <c r="D1576" s="9" t="s">
        <v>103</v>
      </c>
      <c r="E1576" s="3">
        <v>1</v>
      </c>
      <c r="F1576" s="2">
        <v>0.10000000000000001</v>
      </c>
    </row>
    <row r="1577">
      <c r="C1577" s="8">
        <v>40</v>
      </c>
      <c r="D1577" s="9" t="s">
        <v>125</v>
      </c>
      <c r="E1577" s="3">
        <v>2</v>
      </c>
      <c r="F1577" s="2">
        <v>0.10000000000000001</v>
      </c>
    </row>
    <row r="1578">
      <c r="C1578" s="8">
        <v>41</v>
      </c>
      <c r="D1578" s="9" t="s">
        <v>114</v>
      </c>
      <c r="E1578" s="3">
        <v>15</v>
      </c>
      <c r="F1578" s="2">
        <v>0.90000000000000002</v>
      </c>
    </row>
    <row r="1579">
      <c r="C1579" s="8">
        <v>42</v>
      </c>
      <c r="D1579" s="9" t="s">
        <v>941</v>
      </c>
      <c r="E1579" s="3">
        <v>2</v>
      </c>
      <c r="F1579" s="2">
        <v>0.10000000000000001</v>
      </c>
    </row>
    <row r="1580">
      <c r="C1580" s="8">
        <v>43</v>
      </c>
      <c r="D1580" s="9" t="s">
        <v>942</v>
      </c>
      <c r="E1580" s="3">
        <v>1</v>
      </c>
      <c r="F1580" s="2">
        <v>0.10000000000000001</v>
      </c>
    </row>
    <row r="1581">
      <c r="C1581" s="8">
        <v>44</v>
      </c>
      <c r="D1581" s="9" t="s">
        <v>118</v>
      </c>
      <c r="E1581" s="3">
        <v>1</v>
      </c>
      <c r="F1581" s="2">
        <v>0.10000000000000001</v>
      </c>
    </row>
    <row r="1582">
      <c r="C1582" s="8">
        <v>45</v>
      </c>
      <c r="D1582" s="9" t="s">
        <v>110</v>
      </c>
      <c r="E1582" s="3">
        <v>17</v>
      </c>
      <c r="F1582" s="2">
        <v>1</v>
      </c>
    </row>
    <row r="1583">
      <c r="C1583" s="8">
        <v>46</v>
      </c>
      <c r="D1583" s="9" t="s">
        <v>208</v>
      </c>
      <c r="E1583" s="3">
        <v>1</v>
      </c>
      <c r="F1583" s="2">
        <v>0.10000000000000001</v>
      </c>
    </row>
    <row r="1584">
      <c r="C1584" s="8">
        <v>47</v>
      </c>
      <c r="D1584" s="9" t="s">
        <v>943</v>
      </c>
      <c r="E1584" s="3">
        <v>1</v>
      </c>
      <c r="F1584" s="2">
        <v>0.10000000000000001</v>
      </c>
    </row>
    <row r="1585">
      <c r="C1585" s="8">
        <v>48</v>
      </c>
      <c r="D1585" s="9" t="s">
        <v>109</v>
      </c>
      <c r="E1585" s="3">
        <v>5</v>
      </c>
      <c r="F1585" s="2">
        <v>0.29999999999999999</v>
      </c>
    </row>
    <row r="1586">
      <c r="C1586" s="8">
        <v>49</v>
      </c>
      <c r="D1586" s="9" t="s">
        <v>209</v>
      </c>
      <c r="E1586" s="3">
        <v>1</v>
      </c>
      <c r="F1586" s="2">
        <v>0.10000000000000001</v>
      </c>
    </row>
    <row r="1587">
      <c r="C1587" s="8">
        <v>50</v>
      </c>
      <c r="D1587" s="9" t="s">
        <v>131</v>
      </c>
      <c r="E1587" s="3">
        <v>1</v>
      </c>
      <c r="F1587" s="2">
        <v>0.10000000000000001</v>
      </c>
    </row>
    <row r="1588">
      <c r="C1588" s="8">
        <v>51</v>
      </c>
      <c r="D1588" s="9" t="s">
        <v>99</v>
      </c>
      <c r="E1588" s="3">
        <v>1</v>
      </c>
      <c r="F1588" s="2">
        <v>0.10000000000000001</v>
      </c>
    </row>
    <row r="1589">
      <c r="C1589" s="8">
        <v>52</v>
      </c>
      <c r="D1589" s="9" t="s">
        <v>944</v>
      </c>
      <c r="E1589" s="3">
        <v>1</v>
      </c>
      <c r="F1589" s="2">
        <v>0.10000000000000001</v>
      </c>
    </row>
    <row r="1590">
      <c r="C1590" s="8">
        <v>53</v>
      </c>
      <c r="D1590" s="9" t="s">
        <v>148</v>
      </c>
      <c r="E1590" s="3">
        <v>1</v>
      </c>
      <c r="F1590" s="2">
        <v>0.10000000000000001</v>
      </c>
    </row>
    <row r="1591">
      <c r="C1591" s="8">
        <v>54</v>
      </c>
      <c r="D1591" s="9" t="s">
        <v>945</v>
      </c>
      <c r="E1591" s="3">
        <v>1</v>
      </c>
      <c r="F1591" s="2">
        <v>0.10000000000000001</v>
      </c>
    </row>
    <row r="1592">
      <c r="C1592" s="8">
        <v>55</v>
      </c>
      <c r="D1592" s="9" t="s">
        <v>946</v>
      </c>
      <c r="E1592" s="3">
        <v>0</v>
      </c>
      <c r="F1592" s="20" t="s">
        <v>85</v>
      </c>
    </row>
    <row r="1593">
      <c r="C1593" s="8">
        <v>56</v>
      </c>
      <c r="D1593" s="9" t="s">
        <v>228</v>
      </c>
      <c r="E1593" s="3">
        <v>1</v>
      </c>
      <c r="F1593" s="2">
        <v>0.10000000000000001</v>
      </c>
    </row>
    <row r="1594">
      <c r="C1594" s="8">
        <v>57</v>
      </c>
      <c r="D1594" s="9" t="s">
        <v>135</v>
      </c>
      <c r="E1594" s="3">
        <v>9</v>
      </c>
      <c r="F1594" s="2">
        <v>0.5</v>
      </c>
    </row>
    <row r="1595">
      <c r="C1595" s="8">
        <v>58</v>
      </c>
      <c r="D1595" s="9" t="s">
        <v>282</v>
      </c>
      <c r="E1595" s="3">
        <v>1</v>
      </c>
      <c r="F1595" s="2">
        <v>0.10000000000000001</v>
      </c>
    </row>
    <row r="1596">
      <c r="C1596" s="8">
        <v>59</v>
      </c>
      <c r="D1596" s="9" t="s">
        <v>953</v>
      </c>
      <c r="E1596" s="3">
        <v>582</v>
      </c>
      <c r="F1596" s="2">
        <v>35</v>
      </c>
    </row>
    <row r="1597">
      <c r="C1597" s="8">
        <v>60</v>
      </c>
      <c r="D1597" s="9" t="s">
        <v>233</v>
      </c>
      <c r="E1597" s="3">
        <v>2</v>
      </c>
      <c r="F1597" s="2">
        <v>0.10000000000000001</v>
      </c>
    </row>
    <row r="1598">
      <c r="C1598" s="7"/>
      <c r="D1598" s="12" t="s">
        <v>234</v>
      </c>
      <c r="E1598" s="19">
        <v>4849</v>
      </c>
      <c r="F1598" s="21">
        <v>291.60000000000002</v>
      </c>
    </row>
    <row r="1599">
      <c r="C1599" s="10"/>
      <c r="D1599" s="13" t="s">
        <v>19</v>
      </c>
      <c r="E1599" s="17"/>
      <c r="F1599" s="16"/>
    </row>
    <row r="1601">
      <c r="B1601" s="4" t="str">
        <f ca="1" xml:space="preserve"> HYPERLINK("#'目次'!B55", "[50]")</f>
        <v>[50]</v>
      </c>
      <c r="C1601" s="1" t="s">
        <v>955</v>
      </c>
    </row>
    <row r="1602">
      <c r="B1602" s="1" t="s">
        <v>7</v>
      </c>
      <c r="C1602" s="1" t="s">
        <v>956</v>
      </c>
    </row>
    <row r="1603">
      <c r="B1603" s="1"/>
      <c r="C1603" s="1"/>
    </row>
    <row r="1604">
      <c r="E1604" s="5" t="s">
        <v>2</v>
      </c>
      <c r="F1604" s="15" t="s">
        <v>3</v>
      </c>
    </row>
    <row r="1605">
      <c r="C1605" s="6"/>
      <c r="D1605" s="11" t="s">
        <v>10</v>
      </c>
      <c r="E1605" s="14">
        <v>538</v>
      </c>
      <c r="F1605" s="18">
        <v>100</v>
      </c>
    </row>
    <row r="1606">
      <c r="C1606" s="8">
        <v>1</v>
      </c>
      <c r="D1606" s="9" t="s">
        <v>957</v>
      </c>
      <c r="E1606" s="3">
        <v>329</v>
      </c>
      <c r="F1606" s="2">
        <v>61.200000000000003</v>
      </c>
    </row>
    <row r="1607">
      <c r="C1607" s="8">
        <v>2</v>
      </c>
      <c r="D1607" s="9" t="s">
        <v>958</v>
      </c>
      <c r="E1607" s="3">
        <v>80</v>
      </c>
      <c r="F1607" s="2">
        <v>14.9</v>
      </c>
    </row>
    <row r="1608">
      <c r="C1608" s="8">
        <v>3</v>
      </c>
      <c r="D1608" s="9" t="s">
        <v>959</v>
      </c>
      <c r="E1608" s="3">
        <v>292</v>
      </c>
      <c r="F1608" s="2">
        <v>54.299999999999997</v>
      </c>
    </row>
    <row r="1609">
      <c r="C1609" s="8">
        <v>4</v>
      </c>
      <c r="D1609" s="9" t="s">
        <v>960</v>
      </c>
      <c r="E1609" s="3">
        <v>150</v>
      </c>
      <c r="F1609" s="2">
        <v>27.899999999999999</v>
      </c>
    </row>
    <row r="1610">
      <c r="C1610" s="7">
        <v>5</v>
      </c>
      <c r="D1610" s="12" t="s">
        <v>233</v>
      </c>
      <c r="E1610" s="19">
        <v>9</v>
      </c>
      <c r="F1610" s="21">
        <v>1.7</v>
      </c>
    </row>
    <row r="1611">
      <c r="C1611" s="10"/>
      <c r="D1611" s="13" t="s">
        <v>19</v>
      </c>
      <c r="E1611" s="17"/>
      <c r="F1611" s="16"/>
    </row>
    <row r="1613">
      <c r="B1613" s="4" t="str">
        <f ca="1" xml:space="preserve"> HYPERLINK("#'目次'!B56", "[51]")</f>
        <v>[51]</v>
      </c>
      <c r="C1613" s="1" t="s">
        <v>962</v>
      </c>
    </row>
    <row r="1614">
      <c r="B1614" s="1" t="s">
        <v>7</v>
      </c>
      <c r="C1614" s="1" t="s">
        <v>963</v>
      </c>
    </row>
    <row r="1615">
      <c r="B1615" s="1"/>
      <c r="C1615" s="1"/>
    </row>
    <row r="1616">
      <c r="E1616" s="5" t="s">
        <v>2</v>
      </c>
      <c r="F1616" s="15" t="s">
        <v>3</v>
      </c>
    </row>
    <row r="1617">
      <c r="C1617" s="6"/>
      <c r="D1617" s="11" t="s">
        <v>10</v>
      </c>
      <c r="E1617" s="14">
        <v>340</v>
      </c>
      <c r="F1617" s="18">
        <v>100</v>
      </c>
    </row>
    <row r="1618">
      <c r="C1618" s="8">
        <v>1</v>
      </c>
      <c r="D1618" s="9" t="s">
        <v>957</v>
      </c>
      <c r="E1618" s="3">
        <v>83</v>
      </c>
      <c r="F1618" s="2">
        <v>24.399999999999999</v>
      </c>
    </row>
    <row r="1619">
      <c r="C1619" s="8">
        <v>2</v>
      </c>
      <c r="D1619" s="9" t="s">
        <v>958</v>
      </c>
      <c r="E1619" s="3">
        <v>59</v>
      </c>
      <c r="F1619" s="2">
        <v>17.399999999999999</v>
      </c>
    </row>
    <row r="1620">
      <c r="C1620" s="8">
        <v>3</v>
      </c>
      <c r="D1620" s="9" t="s">
        <v>959</v>
      </c>
      <c r="E1620" s="3">
        <v>219</v>
      </c>
      <c r="F1620" s="2">
        <v>64.400000000000006</v>
      </c>
    </row>
    <row r="1621">
      <c r="C1621" s="8">
        <v>4</v>
      </c>
      <c r="D1621" s="9" t="s">
        <v>960</v>
      </c>
      <c r="E1621" s="3">
        <v>130</v>
      </c>
      <c r="F1621" s="2">
        <v>38.200000000000003</v>
      </c>
    </row>
    <row r="1622">
      <c r="C1622" s="7">
        <v>5</v>
      </c>
      <c r="D1622" s="12" t="s">
        <v>233</v>
      </c>
      <c r="E1622" s="19">
        <v>4</v>
      </c>
      <c r="F1622" s="21">
        <v>1.2</v>
      </c>
    </row>
    <row r="1623">
      <c r="C1623" s="10"/>
      <c r="D1623" s="13" t="s">
        <v>19</v>
      </c>
      <c r="E1623" s="17"/>
      <c r="F1623" s="16"/>
    </row>
    <row r="1625">
      <c r="B1625" s="4" t="str">
        <f ca="1" xml:space="preserve"> HYPERLINK("#'目次'!B57", "[52]")</f>
        <v>[52]</v>
      </c>
      <c r="C1625" s="1" t="s">
        <v>965</v>
      </c>
    </row>
    <row r="1626">
      <c r="B1626" s="1" t="s">
        <v>7</v>
      </c>
      <c r="C1626" s="1" t="s">
        <v>966</v>
      </c>
    </row>
    <row r="1627">
      <c r="B1627" s="1"/>
      <c r="C1627" s="1"/>
    </row>
    <row r="1628">
      <c r="E1628" s="5" t="s">
        <v>2</v>
      </c>
      <c r="F1628" s="15" t="s">
        <v>3</v>
      </c>
    </row>
    <row r="1629">
      <c r="C1629" s="6"/>
      <c r="D1629" s="11" t="s">
        <v>10</v>
      </c>
      <c r="E1629" s="14">
        <v>342</v>
      </c>
      <c r="F1629" s="18">
        <v>100</v>
      </c>
    </row>
    <row r="1630">
      <c r="C1630" s="8">
        <v>1</v>
      </c>
      <c r="D1630" s="9" t="s">
        <v>957</v>
      </c>
      <c r="E1630" s="3">
        <v>203</v>
      </c>
      <c r="F1630" s="2">
        <v>59.399999999999999</v>
      </c>
    </row>
    <row r="1631">
      <c r="C1631" s="8">
        <v>2</v>
      </c>
      <c r="D1631" s="9" t="s">
        <v>958</v>
      </c>
      <c r="E1631" s="3">
        <v>51</v>
      </c>
      <c r="F1631" s="2">
        <v>14.9</v>
      </c>
    </row>
    <row r="1632">
      <c r="C1632" s="8">
        <v>3</v>
      </c>
      <c r="D1632" s="9" t="s">
        <v>959</v>
      </c>
      <c r="E1632" s="3">
        <v>149</v>
      </c>
      <c r="F1632" s="2">
        <v>43.600000000000001</v>
      </c>
    </row>
    <row r="1633">
      <c r="C1633" s="8">
        <v>4</v>
      </c>
      <c r="D1633" s="9" t="s">
        <v>960</v>
      </c>
      <c r="E1633" s="3">
        <v>103</v>
      </c>
      <c r="F1633" s="2">
        <v>30.100000000000001</v>
      </c>
    </row>
    <row r="1634">
      <c r="C1634" s="7">
        <v>5</v>
      </c>
      <c r="D1634" s="12" t="s">
        <v>233</v>
      </c>
      <c r="E1634" s="19">
        <v>8</v>
      </c>
      <c r="F1634" s="21">
        <v>2.2999999999999998</v>
      </c>
    </row>
    <row r="1635">
      <c r="C1635" s="10"/>
      <c r="D1635" s="13" t="s">
        <v>19</v>
      </c>
      <c r="E1635" s="17"/>
      <c r="F1635" s="16"/>
    </row>
    <row r="1637">
      <c r="B1637" s="4" t="str">
        <f ca="1" xml:space="preserve"> HYPERLINK("#'目次'!B58", "[53]")</f>
        <v>[53]</v>
      </c>
      <c r="C1637" s="1" t="s">
        <v>968</v>
      </c>
    </row>
    <row r="1638">
      <c r="B1638" s="1" t="s">
        <v>7</v>
      </c>
      <c r="C1638" s="1" t="s">
        <v>969</v>
      </c>
    </row>
    <row r="1639">
      <c r="B1639" s="1"/>
      <c r="C1639" s="1"/>
    </row>
    <row r="1640">
      <c r="E1640" s="5" t="s">
        <v>2</v>
      </c>
      <c r="F1640" s="15" t="s">
        <v>3</v>
      </c>
    </row>
    <row r="1641">
      <c r="C1641" s="6"/>
      <c r="D1641" s="11" t="s">
        <v>10</v>
      </c>
      <c r="E1641" s="14">
        <v>58</v>
      </c>
      <c r="F1641" s="18">
        <v>100</v>
      </c>
    </row>
    <row r="1642">
      <c r="C1642" s="8">
        <v>1</v>
      </c>
      <c r="D1642" s="9" t="s">
        <v>957</v>
      </c>
      <c r="E1642" s="3">
        <v>19</v>
      </c>
      <c r="F1642" s="2">
        <v>32.799999999999997</v>
      </c>
    </row>
    <row r="1643">
      <c r="C1643" s="8">
        <v>2</v>
      </c>
      <c r="D1643" s="9" t="s">
        <v>958</v>
      </c>
      <c r="E1643" s="3">
        <v>12</v>
      </c>
      <c r="F1643" s="2">
        <v>20.699999999999999</v>
      </c>
    </row>
    <row r="1644">
      <c r="C1644" s="8">
        <v>3</v>
      </c>
      <c r="D1644" s="9" t="s">
        <v>959</v>
      </c>
      <c r="E1644" s="3">
        <v>26</v>
      </c>
      <c r="F1644" s="2">
        <v>44.799999999999997</v>
      </c>
    </row>
    <row r="1645">
      <c r="C1645" s="8">
        <v>4</v>
      </c>
      <c r="D1645" s="9" t="s">
        <v>960</v>
      </c>
      <c r="E1645" s="3">
        <v>29</v>
      </c>
      <c r="F1645" s="2">
        <v>50</v>
      </c>
    </row>
    <row r="1646">
      <c r="C1646" s="7">
        <v>5</v>
      </c>
      <c r="D1646" s="12" t="s">
        <v>233</v>
      </c>
      <c r="E1646" s="19">
        <v>0</v>
      </c>
      <c r="F1646" s="22" t="s">
        <v>85</v>
      </c>
    </row>
    <row r="1647">
      <c r="C1647" s="10"/>
      <c r="D1647" s="13" t="s">
        <v>19</v>
      </c>
      <c r="E1647" s="17"/>
      <c r="F1647" s="16"/>
    </row>
    <row r="1649">
      <c r="B1649" s="4" t="str">
        <f ca="1" xml:space="preserve"> HYPERLINK("#'目次'!B59", "[54]")</f>
        <v>[54]</v>
      </c>
      <c r="C1649" s="1" t="s">
        <v>971</v>
      </c>
    </row>
    <row r="1650">
      <c r="B1650" s="1" t="s">
        <v>7</v>
      </c>
      <c r="C1650" s="1" t="s">
        <v>972</v>
      </c>
    </row>
    <row r="1651">
      <c r="B1651" s="1"/>
      <c r="C1651" s="1"/>
    </row>
    <row r="1652">
      <c r="E1652" s="5" t="s">
        <v>2</v>
      </c>
      <c r="F1652" s="15" t="s">
        <v>3</v>
      </c>
    </row>
    <row r="1653">
      <c r="C1653" s="6"/>
      <c r="D1653" s="11" t="s">
        <v>10</v>
      </c>
      <c r="E1653" s="14">
        <v>221</v>
      </c>
      <c r="F1653" s="18">
        <v>100</v>
      </c>
    </row>
    <row r="1654">
      <c r="C1654" s="8">
        <v>1</v>
      </c>
      <c r="D1654" s="9" t="s">
        <v>957</v>
      </c>
      <c r="E1654" s="3">
        <v>111</v>
      </c>
      <c r="F1654" s="2">
        <v>50.200000000000003</v>
      </c>
    </row>
    <row r="1655">
      <c r="C1655" s="8">
        <v>2</v>
      </c>
      <c r="D1655" s="9" t="s">
        <v>958</v>
      </c>
      <c r="E1655" s="3">
        <v>33</v>
      </c>
      <c r="F1655" s="2">
        <v>14.9</v>
      </c>
    </row>
    <row r="1656">
      <c r="C1656" s="8">
        <v>3</v>
      </c>
      <c r="D1656" s="9" t="s">
        <v>959</v>
      </c>
      <c r="E1656" s="3">
        <v>113</v>
      </c>
      <c r="F1656" s="2">
        <v>51.100000000000001</v>
      </c>
    </row>
    <row r="1657">
      <c r="C1657" s="8">
        <v>4</v>
      </c>
      <c r="D1657" s="9" t="s">
        <v>960</v>
      </c>
      <c r="E1657" s="3">
        <v>68</v>
      </c>
      <c r="F1657" s="2">
        <v>30.800000000000001</v>
      </c>
    </row>
    <row r="1658">
      <c r="C1658" s="7">
        <v>5</v>
      </c>
      <c r="D1658" s="12" t="s">
        <v>233</v>
      </c>
      <c r="E1658" s="19">
        <v>3</v>
      </c>
      <c r="F1658" s="21">
        <v>1.3999999999999999</v>
      </c>
    </row>
    <row r="1659">
      <c r="C1659" s="10"/>
      <c r="D1659" s="13" t="s">
        <v>19</v>
      </c>
      <c r="E1659" s="17"/>
      <c r="F1659" s="16"/>
    </row>
    <row r="1661">
      <c r="B1661" s="4" t="str">
        <f ca="1" xml:space="preserve"> HYPERLINK("#'目次'!B60", "[55]")</f>
        <v>[55]</v>
      </c>
      <c r="C1661" s="1" t="s">
        <v>974</v>
      </c>
    </row>
    <row r="1662">
      <c r="B1662" s="1" t="s">
        <v>7</v>
      </c>
      <c r="C1662" s="1" t="s">
        <v>975</v>
      </c>
    </row>
    <row r="1663">
      <c r="B1663" s="1"/>
      <c r="C1663" s="1"/>
    </row>
    <row r="1664">
      <c r="E1664" s="5" t="s">
        <v>2</v>
      </c>
      <c r="F1664" s="15" t="s">
        <v>3</v>
      </c>
    </row>
    <row r="1665">
      <c r="C1665" s="6"/>
      <c r="D1665" s="11" t="s">
        <v>10</v>
      </c>
      <c r="E1665" s="14">
        <v>239</v>
      </c>
      <c r="F1665" s="18">
        <v>100</v>
      </c>
    </row>
    <row r="1666">
      <c r="C1666" s="8">
        <v>1</v>
      </c>
      <c r="D1666" s="9" t="s">
        <v>957</v>
      </c>
      <c r="E1666" s="3">
        <v>73</v>
      </c>
      <c r="F1666" s="2">
        <v>30.5</v>
      </c>
    </row>
    <row r="1667">
      <c r="C1667" s="8">
        <v>2</v>
      </c>
      <c r="D1667" s="9" t="s">
        <v>958</v>
      </c>
      <c r="E1667" s="3">
        <v>45</v>
      </c>
      <c r="F1667" s="2">
        <v>18.800000000000001</v>
      </c>
    </row>
    <row r="1668">
      <c r="C1668" s="8">
        <v>3</v>
      </c>
      <c r="D1668" s="9" t="s">
        <v>959</v>
      </c>
      <c r="E1668" s="3">
        <v>92</v>
      </c>
      <c r="F1668" s="2">
        <v>38.5</v>
      </c>
    </row>
    <row r="1669">
      <c r="C1669" s="8">
        <v>4</v>
      </c>
      <c r="D1669" s="9" t="s">
        <v>960</v>
      </c>
      <c r="E1669" s="3">
        <v>133</v>
      </c>
      <c r="F1669" s="2">
        <v>55.600000000000001</v>
      </c>
    </row>
    <row r="1670">
      <c r="C1670" s="7">
        <v>5</v>
      </c>
      <c r="D1670" s="12" t="s">
        <v>233</v>
      </c>
      <c r="E1670" s="19">
        <v>3</v>
      </c>
      <c r="F1670" s="21">
        <v>1.3</v>
      </c>
    </row>
    <row r="1671">
      <c r="C1671" s="10"/>
      <c r="D1671" s="13" t="s">
        <v>19</v>
      </c>
      <c r="E1671" s="17"/>
      <c r="F1671" s="16"/>
    </row>
    <row r="1673">
      <c r="B1673" s="4" t="str">
        <f ca="1" xml:space="preserve"> HYPERLINK("#'目次'!B61", "[56]")</f>
        <v>[56]</v>
      </c>
      <c r="C1673" s="1" t="s">
        <v>977</v>
      </c>
    </row>
    <row r="1674">
      <c r="B1674" s="1" t="s">
        <v>7</v>
      </c>
      <c r="C1674" s="1" t="s">
        <v>978</v>
      </c>
    </row>
    <row r="1675">
      <c r="B1675" s="1"/>
      <c r="C1675" s="1"/>
    </row>
    <row r="1676">
      <c r="E1676" s="5" t="s">
        <v>2</v>
      </c>
      <c r="F1676" s="15" t="s">
        <v>3</v>
      </c>
    </row>
    <row r="1677">
      <c r="C1677" s="6"/>
      <c r="D1677" s="11" t="s">
        <v>10</v>
      </c>
      <c r="E1677" s="14">
        <v>355</v>
      </c>
      <c r="F1677" s="18">
        <v>100</v>
      </c>
    </row>
    <row r="1678">
      <c r="C1678" s="8">
        <v>1</v>
      </c>
      <c r="D1678" s="9" t="s">
        <v>957</v>
      </c>
      <c r="E1678" s="3">
        <v>222</v>
      </c>
      <c r="F1678" s="2">
        <v>62.5</v>
      </c>
    </row>
    <row r="1679">
      <c r="C1679" s="8">
        <v>2</v>
      </c>
      <c r="D1679" s="9" t="s">
        <v>958</v>
      </c>
      <c r="E1679" s="3">
        <v>46</v>
      </c>
      <c r="F1679" s="2">
        <v>13</v>
      </c>
    </row>
    <row r="1680">
      <c r="C1680" s="8">
        <v>3</v>
      </c>
      <c r="D1680" s="9" t="s">
        <v>959</v>
      </c>
      <c r="E1680" s="3">
        <v>142</v>
      </c>
      <c r="F1680" s="2">
        <v>40</v>
      </c>
    </row>
    <row r="1681">
      <c r="C1681" s="8">
        <v>4</v>
      </c>
      <c r="D1681" s="9" t="s">
        <v>960</v>
      </c>
      <c r="E1681" s="3">
        <v>89</v>
      </c>
      <c r="F1681" s="2">
        <v>25.100000000000001</v>
      </c>
    </row>
    <row r="1682">
      <c r="C1682" s="7">
        <v>5</v>
      </c>
      <c r="D1682" s="12" t="s">
        <v>233</v>
      </c>
      <c r="E1682" s="19">
        <v>7</v>
      </c>
      <c r="F1682" s="21">
        <v>2</v>
      </c>
    </row>
    <row r="1683">
      <c r="C1683" s="10"/>
      <c r="D1683" s="13" t="s">
        <v>19</v>
      </c>
      <c r="E1683" s="17"/>
      <c r="F1683" s="16"/>
    </row>
    <row r="1685">
      <c r="B1685" s="4" t="str">
        <f ca="1" xml:space="preserve"> HYPERLINK("#'目次'!B62", "[57]")</f>
        <v>[57]</v>
      </c>
      <c r="C1685" s="1" t="s">
        <v>980</v>
      </c>
    </row>
    <row r="1686">
      <c r="B1686" s="1" t="s">
        <v>7</v>
      </c>
      <c r="C1686" s="1" t="s">
        <v>981</v>
      </c>
    </row>
    <row r="1687">
      <c r="B1687" s="1"/>
      <c r="C1687" s="1"/>
    </row>
    <row r="1688">
      <c r="E1688" s="5" t="s">
        <v>2</v>
      </c>
      <c r="F1688" s="15" t="s">
        <v>3</v>
      </c>
    </row>
    <row r="1689">
      <c r="C1689" s="6"/>
      <c r="D1689" s="11" t="s">
        <v>10</v>
      </c>
      <c r="E1689" s="14">
        <v>87</v>
      </c>
      <c r="F1689" s="18">
        <v>100</v>
      </c>
    </row>
    <row r="1690">
      <c r="C1690" s="8">
        <v>1</v>
      </c>
      <c r="D1690" s="9" t="s">
        <v>957</v>
      </c>
      <c r="E1690" s="3">
        <v>41</v>
      </c>
      <c r="F1690" s="2">
        <v>47.100000000000001</v>
      </c>
    </row>
    <row r="1691">
      <c r="C1691" s="8">
        <v>2</v>
      </c>
      <c r="D1691" s="9" t="s">
        <v>958</v>
      </c>
      <c r="E1691" s="3">
        <v>15</v>
      </c>
      <c r="F1691" s="2">
        <v>17.199999999999999</v>
      </c>
    </row>
    <row r="1692">
      <c r="C1692" s="8">
        <v>3</v>
      </c>
      <c r="D1692" s="9" t="s">
        <v>959</v>
      </c>
      <c r="E1692" s="3">
        <v>46</v>
      </c>
      <c r="F1692" s="2">
        <v>52.899999999999999</v>
      </c>
    </row>
    <row r="1693">
      <c r="C1693" s="8">
        <v>4</v>
      </c>
      <c r="D1693" s="9" t="s">
        <v>960</v>
      </c>
      <c r="E1693" s="3">
        <v>21</v>
      </c>
      <c r="F1693" s="2">
        <v>24.100000000000001</v>
      </c>
    </row>
    <row r="1694">
      <c r="C1694" s="7">
        <v>5</v>
      </c>
      <c r="D1694" s="12" t="s">
        <v>233</v>
      </c>
      <c r="E1694" s="19">
        <v>3</v>
      </c>
      <c r="F1694" s="21">
        <v>3.3999999999999999</v>
      </c>
    </row>
    <row r="1695">
      <c r="C1695" s="10"/>
      <c r="D1695" s="13" t="s">
        <v>19</v>
      </c>
      <c r="E1695" s="17"/>
      <c r="F1695" s="16"/>
    </row>
    <row r="1697">
      <c r="B1697" s="4" t="str">
        <f ca="1" xml:space="preserve"> HYPERLINK("#'目次'!B63", "[58]")</f>
        <v>[58]</v>
      </c>
      <c r="C1697" s="1" t="s">
        <v>983</v>
      </c>
    </row>
    <row r="1698">
      <c r="B1698" s="1" t="s">
        <v>7</v>
      </c>
      <c r="C1698" s="1" t="s">
        <v>984</v>
      </c>
    </row>
    <row r="1699">
      <c r="B1699" s="1"/>
      <c r="C1699" s="1"/>
    </row>
    <row r="1700">
      <c r="E1700" s="5" t="s">
        <v>2</v>
      </c>
      <c r="F1700" s="15" t="s">
        <v>3</v>
      </c>
    </row>
    <row r="1701">
      <c r="C1701" s="6"/>
      <c r="D1701" s="11" t="s">
        <v>10</v>
      </c>
      <c r="E1701" s="14">
        <v>163</v>
      </c>
      <c r="F1701" s="18">
        <v>100</v>
      </c>
    </row>
    <row r="1702">
      <c r="C1702" s="8">
        <v>1</v>
      </c>
      <c r="D1702" s="9" t="s">
        <v>957</v>
      </c>
      <c r="E1702" s="3">
        <v>91</v>
      </c>
      <c r="F1702" s="2">
        <v>55.799999999999997</v>
      </c>
    </row>
    <row r="1703">
      <c r="C1703" s="8">
        <v>2</v>
      </c>
      <c r="D1703" s="9" t="s">
        <v>958</v>
      </c>
      <c r="E1703" s="3">
        <v>32</v>
      </c>
      <c r="F1703" s="2">
        <v>19.600000000000001</v>
      </c>
    </row>
    <row r="1704">
      <c r="C1704" s="8">
        <v>3</v>
      </c>
      <c r="D1704" s="9" t="s">
        <v>959</v>
      </c>
      <c r="E1704" s="3">
        <v>56</v>
      </c>
      <c r="F1704" s="2">
        <v>34.399999999999999</v>
      </c>
    </row>
    <row r="1705">
      <c r="C1705" s="8">
        <v>4</v>
      </c>
      <c r="D1705" s="9" t="s">
        <v>960</v>
      </c>
      <c r="E1705" s="3">
        <v>62</v>
      </c>
      <c r="F1705" s="2">
        <v>38</v>
      </c>
    </row>
    <row r="1706">
      <c r="C1706" s="7">
        <v>5</v>
      </c>
      <c r="D1706" s="12" t="s">
        <v>233</v>
      </c>
      <c r="E1706" s="19">
        <v>5</v>
      </c>
      <c r="F1706" s="21">
        <v>3.1000000000000001</v>
      </c>
    </row>
    <row r="1707">
      <c r="C1707" s="10"/>
      <c r="D1707" s="13" t="s">
        <v>19</v>
      </c>
      <c r="E1707" s="17"/>
      <c r="F1707" s="16"/>
    </row>
    <row r="1709">
      <c r="B1709" s="4" t="str">
        <f ca="1" xml:space="preserve"> HYPERLINK("#'目次'!B64", "[59]")</f>
        <v>[59]</v>
      </c>
      <c r="C1709" s="1" t="s">
        <v>986</v>
      </c>
    </row>
    <row r="1710">
      <c r="B1710" s="1" t="s">
        <v>7</v>
      </c>
      <c r="C1710" s="1" t="s">
        <v>987</v>
      </c>
    </row>
    <row r="1711">
      <c r="B1711" s="1"/>
      <c r="C1711" s="1"/>
    </row>
    <row r="1712">
      <c r="E1712" s="5" t="s">
        <v>2</v>
      </c>
      <c r="F1712" s="15" t="s">
        <v>3</v>
      </c>
    </row>
    <row r="1713">
      <c r="C1713" s="6"/>
      <c r="D1713" s="11" t="s">
        <v>10</v>
      </c>
      <c r="E1713" s="14">
        <v>179</v>
      </c>
      <c r="F1713" s="18">
        <v>100</v>
      </c>
    </row>
    <row r="1714">
      <c r="C1714" s="8">
        <v>1</v>
      </c>
      <c r="D1714" s="9" t="s">
        <v>957</v>
      </c>
      <c r="E1714" s="3">
        <v>55</v>
      </c>
      <c r="F1714" s="2">
        <v>30.699999999999999</v>
      </c>
    </row>
    <row r="1715">
      <c r="C1715" s="8">
        <v>2</v>
      </c>
      <c r="D1715" s="9" t="s">
        <v>958</v>
      </c>
      <c r="E1715" s="3">
        <v>35</v>
      </c>
      <c r="F1715" s="2">
        <v>19.600000000000001</v>
      </c>
    </row>
    <row r="1716">
      <c r="C1716" s="8">
        <v>3</v>
      </c>
      <c r="D1716" s="9" t="s">
        <v>959</v>
      </c>
      <c r="E1716" s="3">
        <v>86</v>
      </c>
      <c r="F1716" s="2">
        <v>48</v>
      </c>
    </row>
    <row r="1717">
      <c r="C1717" s="8">
        <v>4</v>
      </c>
      <c r="D1717" s="9" t="s">
        <v>960</v>
      </c>
      <c r="E1717" s="3">
        <v>66</v>
      </c>
      <c r="F1717" s="2">
        <v>36.899999999999999</v>
      </c>
    </row>
    <row r="1718">
      <c r="C1718" s="7">
        <v>5</v>
      </c>
      <c r="D1718" s="12" t="s">
        <v>233</v>
      </c>
      <c r="E1718" s="19">
        <v>2</v>
      </c>
      <c r="F1718" s="21">
        <v>1.1000000000000001</v>
      </c>
    </row>
    <row r="1719">
      <c r="C1719" s="10"/>
      <c r="D1719" s="13" t="s">
        <v>19</v>
      </c>
      <c r="E1719" s="17"/>
      <c r="F1719" s="16"/>
    </row>
    <row r="1721">
      <c r="B1721" s="4" t="str">
        <f ca="1" xml:space="preserve"> HYPERLINK("#'目次'!B65", "[60]")</f>
        <v>[60]</v>
      </c>
      <c r="C1721" s="1" t="s">
        <v>989</v>
      </c>
    </row>
    <row r="1722">
      <c r="B1722" s="1" t="s">
        <v>7</v>
      </c>
      <c r="C1722" s="1" t="s">
        <v>990</v>
      </c>
    </row>
    <row r="1723">
      <c r="B1723" s="1"/>
      <c r="C1723" s="1"/>
    </row>
    <row r="1724">
      <c r="E1724" s="5" t="s">
        <v>2</v>
      </c>
      <c r="F1724" s="15" t="s">
        <v>3</v>
      </c>
    </row>
    <row r="1725">
      <c r="C1725" s="6"/>
      <c r="D1725" s="11" t="s">
        <v>10</v>
      </c>
      <c r="E1725" s="14">
        <v>196</v>
      </c>
      <c r="F1725" s="18">
        <v>100</v>
      </c>
    </row>
    <row r="1726">
      <c r="C1726" s="8">
        <v>1</v>
      </c>
      <c r="D1726" s="9" t="s">
        <v>957</v>
      </c>
      <c r="E1726" s="3">
        <v>18</v>
      </c>
      <c r="F1726" s="2">
        <v>9.1999999999999993</v>
      </c>
    </row>
    <row r="1727">
      <c r="C1727" s="8">
        <v>2</v>
      </c>
      <c r="D1727" s="9" t="s">
        <v>958</v>
      </c>
      <c r="E1727" s="3">
        <v>33</v>
      </c>
      <c r="F1727" s="2">
        <v>16.800000000000001</v>
      </c>
    </row>
    <row r="1728">
      <c r="C1728" s="8">
        <v>3</v>
      </c>
      <c r="D1728" s="9" t="s">
        <v>959</v>
      </c>
      <c r="E1728" s="3">
        <v>85</v>
      </c>
      <c r="F1728" s="2">
        <v>43.399999999999999</v>
      </c>
    </row>
    <row r="1729">
      <c r="C1729" s="8">
        <v>4</v>
      </c>
      <c r="D1729" s="9" t="s">
        <v>960</v>
      </c>
      <c r="E1729" s="3">
        <v>109</v>
      </c>
      <c r="F1729" s="2">
        <v>55.600000000000001</v>
      </c>
    </row>
    <row r="1730">
      <c r="C1730" s="7">
        <v>5</v>
      </c>
      <c r="D1730" s="12" t="s">
        <v>233</v>
      </c>
      <c r="E1730" s="19">
        <v>2</v>
      </c>
      <c r="F1730" s="21">
        <v>1</v>
      </c>
    </row>
    <row r="1731">
      <c r="C1731" s="10"/>
      <c r="D1731" s="13" t="s">
        <v>19</v>
      </c>
      <c r="E1731" s="17"/>
      <c r="F1731" s="16"/>
    </row>
    <row r="1733">
      <c r="B1733" s="4" t="str">
        <f ca="1" xml:space="preserve"> HYPERLINK("#'目次'!B66", "[61]")</f>
        <v>[61]</v>
      </c>
      <c r="C1733" s="1" t="s">
        <v>992</v>
      </c>
    </row>
    <row r="1734">
      <c r="B1734" s="1" t="s">
        <v>7</v>
      </c>
      <c r="C1734" s="1" t="s">
        <v>993</v>
      </c>
    </row>
    <row r="1735">
      <c r="B1735" s="1"/>
      <c r="C1735" s="1"/>
    </row>
    <row r="1736">
      <c r="E1736" s="5" t="s">
        <v>2</v>
      </c>
      <c r="F1736" s="15" t="s">
        <v>3</v>
      </c>
    </row>
    <row r="1737">
      <c r="C1737" s="6"/>
      <c r="D1737" s="11" t="s">
        <v>10</v>
      </c>
      <c r="E1737" s="14">
        <v>136</v>
      </c>
      <c r="F1737" s="18">
        <v>100</v>
      </c>
    </row>
    <row r="1738">
      <c r="C1738" s="8">
        <v>1</v>
      </c>
      <c r="D1738" s="9" t="s">
        <v>957</v>
      </c>
      <c r="E1738" s="3">
        <v>39</v>
      </c>
      <c r="F1738" s="2">
        <v>28.699999999999999</v>
      </c>
    </row>
    <row r="1739">
      <c r="C1739" s="8">
        <v>2</v>
      </c>
      <c r="D1739" s="9" t="s">
        <v>958</v>
      </c>
      <c r="E1739" s="3">
        <v>35</v>
      </c>
      <c r="F1739" s="2">
        <v>25.699999999999999</v>
      </c>
    </row>
    <row r="1740">
      <c r="C1740" s="8">
        <v>3</v>
      </c>
      <c r="D1740" s="9" t="s">
        <v>959</v>
      </c>
      <c r="E1740" s="3">
        <v>36</v>
      </c>
      <c r="F1740" s="2">
        <v>26.5</v>
      </c>
    </row>
    <row r="1741">
      <c r="C1741" s="8">
        <v>4</v>
      </c>
      <c r="D1741" s="9" t="s">
        <v>960</v>
      </c>
      <c r="E1741" s="3">
        <v>65</v>
      </c>
      <c r="F1741" s="2">
        <v>47.799999999999997</v>
      </c>
    </row>
    <row r="1742">
      <c r="C1742" s="7">
        <v>5</v>
      </c>
      <c r="D1742" s="12" t="s">
        <v>233</v>
      </c>
      <c r="E1742" s="19">
        <v>2</v>
      </c>
      <c r="F1742" s="21">
        <v>1.5</v>
      </c>
    </row>
    <row r="1743">
      <c r="C1743" s="10"/>
      <c r="D1743" s="13" t="s">
        <v>19</v>
      </c>
      <c r="E1743" s="17"/>
      <c r="F1743" s="16"/>
    </row>
    <row r="1745">
      <c r="B1745" s="4" t="str">
        <f ca="1" xml:space="preserve"> HYPERLINK("#'目次'!B67", "[62]")</f>
        <v>[62]</v>
      </c>
      <c r="C1745" s="1" t="s">
        <v>995</v>
      </c>
    </row>
    <row r="1746">
      <c r="B1746" s="1" t="s">
        <v>7</v>
      </c>
      <c r="C1746" s="1" t="s">
        <v>996</v>
      </c>
    </row>
    <row r="1747">
      <c r="B1747" s="1"/>
      <c r="C1747" s="1"/>
    </row>
    <row r="1748">
      <c r="E1748" s="5" t="s">
        <v>2</v>
      </c>
      <c r="F1748" s="15" t="s">
        <v>3</v>
      </c>
    </row>
    <row r="1749">
      <c r="C1749" s="6"/>
      <c r="D1749" s="11" t="s">
        <v>10</v>
      </c>
      <c r="E1749" s="14">
        <v>183</v>
      </c>
      <c r="F1749" s="18">
        <v>100</v>
      </c>
    </row>
    <row r="1750">
      <c r="C1750" s="8">
        <v>1</v>
      </c>
      <c r="D1750" s="9" t="s">
        <v>957</v>
      </c>
      <c r="E1750" s="3">
        <v>103</v>
      </c>
      <c r="F1750" s="2">
        <v>56.299999999999997</v>
      </c>
    </row>
    <row r="1751">
      <c r="C1751" s="8">
        <v>2</v>
      </c>
      <c r="D1751" s="9" t="s">
        <v>958</v>
      </c>
      <c r="E1751" s="3">
        <v>39</v>
      </c>
      <c r="F1751" s="2">
        <v>21.300000000000001</v>
      </c>
    </row>
    <row r="1752">
      <c r="C1752" s="8">
        <v>3</v>
      </c>
      <c r="D1752" s="9" t="s">
        <v>959</v>
      </c>
      <c r="E1752" s="3">
        <v>60</v>
      </c>
      <c r="F1752" s="2">
        <v>32.799999999999997</v>
      </c>
    </row>
    <row r="1753">
      <c r="C1753" s="8">
        <v>4</v>
      </c>
      <c r="D1753" s="9" t="s">
        <v>960</v>
      </c>
      <c r="E1753" s="3">
        <v>47</v>
      </c>
      <c r="F1753" s="2">
        <v>25.699999999999999</v>
      </c>
    </row>
    <row r="1754">
      <c r="C1754" s="7">
        <v>5</v>
      </c>
      <c r="D1754" s="12" t="s">
        <v>233</v>
      </c>
      <c r="E1754" s="19">
        <v>1</v>
      </c>
      <c r="F1754" s="21">
        <v>0.5</v>
      </c>
    </row>
    <row r="1755">
      <c r="C1755" s="10"/>
      <c r="D1755" s="13" t="s">
        <v>19</v>
      </c>
      <c r="E1755" s="17"/>
      <c r="F1755" s="16"/>
    </row>
    <row r="1757">
      <c r="B1757" s="4" t="str">
        <f ca="1" xml:space="preserve"> HYPERLINK("#'目次'!B68", "[63]")</f>
        <v>[63]</v>
      </c>
      <c r="C1757" s="1" t="s">
        <v>998</v>
      </c>
    </row>
    <row r="1758">
      <c r="B1758" s="1" t="s">
        <v>7</v>
      </c>
      <c r="C1758" s="1" t="s">
        <v>999</v>
      </c>
    </row>
    <row r="1759">
      <c r="B1759" s="1"/>
      <c r="C1759" s="1"/>
    </row>
    <row r="1760">
      <c r="E1760" s="5" t="s">
        <v>2</v>
      </c>
      <c r="F1760" s="15" t="s">
        <v>3</v>
      </c>
    </row>
    <row r="1761">
      <c r="C1761" s="6"/>
      <c r="D1761" s="11" t="s">
        <v>10</v>
      </c>
      <c r="E1761" s="14">
        <v>161</v>
      </c>
      <c r="F1761" s="18">
        <v>100</v>
      </c>
    </row>
    <row r="1762">
      <c r="C1762" s="8">
        <v>1</v>
      </c>
      <c r="D1762" s="9" t="s">
        <v>957</v>
      </c>
      <c r="E1762" s="3">
        <v>107</v>
      </c>
      <c r="F1762" s="2">
        <v>66.5</v>
      </c>
    </row>
    <row r="1763">
      <c r="C1763" s="8">
        <v>2</v>
      </c>
      <c r="D1763" s="9" t="s">
        <v>958</v>
      </c>
      <c r="E1763" s="3">
        <v>23</v>
      </c>
      <c r="F1763" s="2">
        <v>14.300000000000001</v>
      </c>
    </row>
    <row r="1764">
      <c r="C1764" s="8">
        <v>3</v>
      </c>
      <c r="D1764" s="9" t="s">
        <v>959</v>
      </c>
      <c r="E1764" s="3">
        <v>50</v>
      </c>
      <c r="F1764" s="2">
        <v>31.100000000000001</v>
      </c>
    </row>
    <row r="1765">
      <c r="C1765" s="8">
        <v>4</v>
      </c>
      <c r="D1765" s="9" t="s">
        <v>960</v>
      </c>
      <c r="E1765" s="3">
        <v>39</v>
      </c>
      <c r="F1765" s="2">
        <v>24.199999999999999</v>
      </c>
    </row>
    <row r="1766">
      <c r="C1766" s="7">
        <v>5</v>
      </c>
      <c r="D1766" s="12" t="s">
        <v>233</v>
      </c>
      <c r="E1766" s="19">
        <v>1</v>
      </c>
      <c r="F1766" s="21">
        <v>0.59999999999999998</v>
      </c>
    </row>
    <row r="1767">
      <c r="C1767" s="10"/>
      <c r="D1767" s="13" t="s">
        <v>19</v>
      </c>
      <c r="E1767" s="17"/>
      <c r="F1767" s="16"/>
    </row>
    <row r="1769">
      <c r="B1769" s="4" t="str">
        <f ca="1" xml:space="preserve"> HYPERLINK("#'目次'!B69", "[64]")</f>
        <v>[64]</v>
      </c>
      <c r="C1769" s="1" t="s">
        <v>1001</v>
      </c>
    </row>
    <row r="1770">
      <c r="B1770" s="1" t="s">
        <v>7</v>
      </c>
      <c r="C1770" s="1" t="s">
        <v>1002</v>
      </c>
    </row>
    <row r="1771">
      <c r="B1771" s="1"/>
      <c r="C1771" s="1"/>
    </row>
    <row r="1772">
      <c r="E1772" s="5" t="s">
        <v>2</v>
      </c>
      <c r="F1772" s="15" t="s">
        <v>3</v>
      </c>
    </row>
    <row r="1773">
      <c r="C1773" s="6"/>
      <c r="D1773" s="11" t="s">
        <v>10</v>
      </c>
      <c r="E1773" s="14">
        <v>140</v>
      </c>
      <c r="F1773" s="18">
        <v>100</v>
      </c>
    </row>
    <row r="1774">
      <c r="C1774" s="8">
        <v>1</v>
      </c>
      <c r="D1774" s="9" t="s">
        <v>957</v>
      </c>
      <c r="E1774" s="3">
        <v>56</v>
      </c>
      <c r="F1774" s="2">
        <v>40</v>
      </c>
    </row>
    <row r="1775">
      <c r="C1775" s="8">
        <v>2</v>
      </c>
      <c r="D1775" s="9" t="s">
        <v>958</v>
      </c>
      <c r="E1775" s="3">
        <v>28</v>
      </c>
      <c r="F1775" s="2">
        <v>20</v>
      </c>
    </row>
    <row r="1776">
      <c r="C1776" s="8">
        <v>3</v>
      </c>
      <c r="D1776" s="9" t="s">
        <v>959</v>
      </c>
      <c r="E1776" s="3">
        <v>36</v>
      </c>
      <c r="F1776" s="2">
        <v>25.699999999999999</v>
      </c>
    </row>
    <row r="1777">
      <c r="C1777" s="8">
        <v>4</v>
      </c>
      <c r="D1777" s="9" t="s">
        <v>960</v>
      </c>
      <c r="E1777" s="3">
        <v>59</v>
      </c>
      <c r="F1777" s="2">
        <v>42.100000000000001</v>
      </c>
    </row>
    <row r="1778">
      <c r="C1778" s="7">
        <v>5</v>
      </c>
      <c r="D1778" s="12" t="s">
        <v>233</v>
      </c>
      <c r="E1778" s="19">
        <v>5</v>
      </c>
      <c r="F1778" s="21">
        <v>3.6000000000000001</v>
      </c>
    </row>
    <row r="1779">
      <c r="C1779" s="10"/>
      <c r="D1779" s="13" t="s">
        <v>19</v>
      </c>
      <c r="E1779" s="17"/>
      <c r="F1779" s="16"/>
    </row>
    <row r="1781">
      <c r="B1781" s="4" t="str">
        <f ca="1" xml:space="preserve"> HYPERLINK("#'目次'!B70", "[65]")</f>
        <v>[65]</v>
      </c>
      <c r="C1781" s="1" t="s">
        <v>1004</v>
      </c>
    </row>
    <row r="1782">
      <c r="B1782" s="1" t="s">
        <v>7</v>
      </c>
      <c r="C1782" s="1" t="s">
        <v>1005</v>
      </c>
    </row>
    <row r="1783">
      <c r="B1783" s="1"/>
      <c r="C1783" s="1"/>
    </row>
    <row r="1784">
      <c r="E1784" s="5" t="s">
        <v>2</v>
      </c>
      <c r="F1784" s="15" t="s">
        <v>3</v>
      </c>
    </row>
    <row r="1785">
      <c r="C1785" s="6"/>
      <c r="D1785" s="11" t="s">
        <v>10</v>
      </c>
      <c r="E1785" s="14">
        <v>131</v>
      </c>
      <c r="F1785" s="18">
        <v>100</v>
      </c>
    </row>
    <row r="1786">
      <c r="C1786" s="8">
        <v>1</v>
      </c>
      <c r="D1786" s="9" t="s">
        <v>957</v>
      </c>
      <c r="E1786" s="3">
        <v>80</v>
      </c>
      <c r="F1786" s="2">
        <v>61.100000000000001</v>
      </c>
    </row>
    <row r="1787">
      <c r="C1787" s="8">
        <v>2</v>
      </c>
      <c r="D1787" s="9" t="s">
        <v>958</v>
      </c>
      <c r="E1787" s="3">
        <v>8</v>
      </c>
      <c r="F1787" s="2">
        <v>6.0999999999999996</v>
      </c>
    </row>
    <row r="1788">
      <c r="C1788" s="8">
        <v>3</v>
      </c>
      <c r="D1788" s="9" t="s">
        <v>959</v>
      </c>
      <c r="E1788" s="3">
        <v>73</v>
      </c>
      <c r="F1788" s="2">
        <v>55.700000000000003</v>
      </c>
    </row>
    <row r="1789">
      <c r="C1789" s="8">
        <v>4</v>
      </c>
      <c r="D1789" s="9" t="s">
        <v>960</v>
      </c>
      <c r="E1789" s="3">
        <v>7</v>
      </c>
      <c r="F1789" s="2">
        <v>5.2999999999999998</v>
      </c>
    </row>
    <row r="1790">
      <c r="C1790" s="7">
        <v>5</v>
      </c>
      <c r="D1790" s="12" t="s">
        <v>233</v>
      </c>
      <c r="E1790" s="19">
        <v>2</v>
      </c>
      <c r="F1790" s="21">
        <v>1.5</v>
      </c>
    </row>
    <row r="1791">
      <c r="C1791" s="10"/>
      <c r="D1791" s="13" t="s">
        <v>19</v>
      </c>
      <c r="E1791" s="17"/>
      <c r="F1791" s="16"/>
    </row>
    <row r="1793">
      <c r="B1793" s="4" t="str">
        <f ca="1" xml:space="preserve"> HYPERLINK("#'目次'!B71", "[66]")</f>
        <v>[66]</v>
      </c>
      <c r="C1793" s="1" t="s">
        <v>1007</v>
      </c>
    </row>
    <row r="1794">
      <c r="B1794" s="1" t="s">
        <v>7</v>
      </c>
      <c r="C1794" s="1" t="s">
        <v>1008</v>
      </c>
    </row>
    <row r="1795">
      <c r="B1795" s="1"/>
      <c r="C1795" s="1"/>
    </row>
    <row r="1796">
      <c r="E1796" s="5" t="s">
        <v>2</v>
      </c>
      <c r="F1796" s="15" t="s">
        <v>3</v>
      </c>
    </row>
    <row r="1797">
      <c r="C1797" s="6"/>
      <c r="D1797" s="11" t="s">
        <v>10</v>
      </c>
      <c r="E1797" s="14">
        <v>248</v>
      </c>
      <c r="F1797" s="18">
        <v>100</v>
      </c>
    </row>
    <row r="1798">
      <c r="C1798" s="8">
        <v>1</v>
      </c>
      <c r="D1798" s="9" t="s">
        <v>957</v>
      </c>
      <c r="E1798" s="3">
        <v>186</v>
      </c>
      <c r="F1798" s="2">
        <v>75</v>
      </c>
    </row>
    <row r="1799">
      <c r="C1799" s="8">
        <v>2</v>
      </c>
      <c r="D1799" s="9" t="s">
        <v>958</v>
      </c>
      <c r="E1799" s="3">
        <v>12</v>
      </c>
      <c r="F1799" s="2">
        <v>4.7999999999999998</v>
      </c>
    </row>
    <row r="1800">
      <c r="C1800" s="8">
        <v>3</v>
      </c>
      <c r="D1800" s="9" t="s">
        <v>959</v>
      </c>
      <c r="E1800" s="3">
        <v>85</v>
      </c>
      <c r="F1800" s="2">
        <v>34.299999999999997</v>
      </c>
    </row>
    <row r="1801">
      <c r="C1801" s="8">
        <v>4</v>
      </c>
      <c r="D1801" s="9" t="s">
        <v>960</v>
      </c>
      <c r="E1801" s="3">
        <v>26</v>
      </c>
      <c r="F1801" s="2">
        <v>10.5</v>
      </c>
    </row>
    <row r="1802">
      <c r="C1802" s="7">
        <v>5</v>
      </c>
      <c r="D1802" s="12" t="s">
        <v>233</v>
      </c>
      <c r="E1802" s="19">
        <v>4</v>
      </c>
      <c r="F1802" s="21">
        <v>1.6000000000000001</v>
      </c>
    </row>
    <row r="1803">
      <c r="C1803" s="10"/>
      <c r="D1803" s="13" t="s">
        <v>19</v>
      </c>
      <c r="E1803" s="17"/>
      <c r="F1803" s="16"/>
    </row>
    <row r="1805">
      <c r="B1805" s="4" t="str">
        <f ca="1" xml:space="preserve"> HYPERLINK("#'目次'!B72", "[67]")</f>
        <v>[67]</v>
      </c>
      <c r="C1805" s="1" t="s">
        <v>1010</v>
      </c>
    </row>
    <row r="1806">
      <c r="B1806" s="1" t="s">
        <v>7</v>
      </c>
      <c r="C1806" s="1" t="s">
        <v>1011</v>
      </c>
    </row>
    <row r="1807">
      <c r="B1807" s="1"/>
      <c r="C1807" s="1"/>
    </row>
    <row r="1808">
      <c r="E1808" s="5" t="s">
        <v>2</v>
      </c>
      <c r="F1808" s="15" t="s">
        <v>3</v>
      </c>
    </row>
    <row r="1809">
      <c r="C1809" s="6"/>
      <c r="D1809" s="11" t="s">
        <v>10</v>
      </c>
      <c r="E1809" s="14">
        <v>130</v>
      </c>
      <c r="F1809" s="18">
        <v>100</v>
      </c>
    </row>
    <row r="1810">
      <c r="C1810" s="8">
        <v>1</v>
      </c>
      <c r="D1810" s="9" t="s">
        <v>957</v>
      </c>
      <c r="E1810" s="3">
        <v>69</v>
      </c>
      <c r="F1810" s="2">
        <v>53.100000000000001</v>
      </c>
    </row>
    <row r="1811">
      <c r="C1811" s="8">
        <v>2</v>
      </c>
      <c r="D1811" s="9" t="s">
        <v>958</v>
      </c>
      <c r="E1811" s="3">
        <v>17</v>
      </c>
      <c r="F1811" s="2">
        <v>13.1</v>
      </c>
    </row>
    <row r="1812">
      <c r="C1812" s="8">
        <v>3</v>
      </c>
      <c r="D1812" s="9" t="s">
        <v>959</v>
      </c>
      <c r="E1812" s="3">
        <v>64</v>
      </c>
      <c r="F1812" s="2">
        <v>49.200000000000003</v>
      </c>
    </row>
    <row r="1813">
      <c r="C1813" s="8">
        <v>4</v>
      </c>
      <c r="D1813" s="9" t="s">
        <v>960</v>
      </c>
      <c r="E1813" s="3">
        <v>19</v>
      </c>
      <c r="F1813" s="2">
        <v>14.6</v>
      </c>
    </row>
    <row r="1814">
      <c r="C1814" s="7">
        <v>5</v>
      </c>
      <c r="D1814" s="12" t="s">
        <v>233</v>
      </c>
      <c r="E1814" s="19">
        <v>3</v>
      </c>
      <c r="F1814" s="21">
        <v>2.2999999999999998</v>
      </c>
    </row>
    <row r="1815">
      <c r="C1815" s="10"/>
      <c r="D1815" s="13" t="s">
        <v>19</v>
      </c>
      <c r="E1815" s="17"/>
      <c r="F1815" s="16"/>
    </row>
    <row r="1817">
      <c r="B1817" s="4" t="str">
        <f ca="1" xml:space="preserve"> HYPERLINK("#'目次'!B73", "[68]")</f>
        <v>[68]</v>
      </c>
      <c r="C1817" s="1" t="s">
        <v>1013</v>
      </c>
    </row>
    <row r="1818">
      <c r="B1818" s="1" t="s">
        <v>7</v>
      </c>
      <c r="C1818" s="1" t="s">
        <v>1014</v>
      </c>
    </row>
    <row r="1819">
      <c r="B1819" s="1"/>
      <c r="C1819" s="1"/>
    </row>
    <row r="1820">
      <c r="E1820" s="5" t="s">
        <v>2</v>
      </c>
      <c r="F1820" s="15" t="s">
        <v>3</v>
      </c>
    </row>
    <row r="1821">
      <c r="C1821" s="6"/>
      <c r="D1821" s="11" t="s">
        <v>10</v>
      </c>
      <c r="E1821" s="14">
        <v>199</v>
      </c>
      <c r="F1821" s="18">
        <v>100</v>
      </c>
    </row>
    <row r="1822">
      <c r="C1822" s="8">
        <v>1</v>
      </c>
      <c r="D1822" s="9" t="s">
        <v>957</v>
      </c>
      <c r="E1822" s="3">
        <v>60</v>
      </c>
      <c r="F1822" s="2">
        <v>30.199999999999999</v>
      </c>
    </row>
    <row r="1823">
      <c r="C1823" s="8">
        <v>2</v>
      </c>
      <c r="D1823" s="9" t="s">
        <v>958</v>
      </c>
      <c r="E1823" s="3">
        <v>32</v>
      </c>
      <c r="F1823" s="2">
        <v>16.100000000000001</v>
      </c>
    </row>
    <row r="1824">
      <c r="C1824" s="8">
        <v>3</v>
      </c>
      <c r="D1824" s="9" t="s">
        <v>959</v>
      </c>
      <c r="E1824" s="3">
        <v>113</v>
      </c>
      <c r="F1824" s="2">
        <v>56.799999999999997</v>
      </c>
    </row>
    <row r="1825">
      <c r="C1825" s="8">
        <v>4</v>
      </c>
      <c r="D1825" s="9" t="s">
        <v>960</v>
      </c>
      <c r="E1825" s="3">
        <v>48</v>
      </c>
      <c r="F1825" s="2">
        <v>24.100000000000001</v>
      </c>
    </row>
    <row r="1826">
      <c r="C1826" s="7">
        <v>5</v>
      </c>
      <c r="D1826" s="12" t="s">
        <v>233</v>
      </c>
      <c r="E1826" s="19">
        <v>4</v>
      </c>
      <c r="F1826" s="21">
        <v>2</v>
      </c>
    </row>
    <row r="1827">
      <c r="C1827" s="10"/>
      <c r="D1827" s="13" t="s">
        <v>19</v>
      </c>
      <c r="E1827" s="17"/>
      <c r="F1827" s="16"/>
    </row>
    <row r="1829">
      <c r="B1829" s="4" t="str">
        <f ca="1" xml:space="preserve"> HYPERLINK("#'目次'!B74", "[69]")</f>
        <v>[69]</v>
      </c>
      <c r="C1829" s="1" t="s">
        <v>1016</v>
      </c>
    </row>
    <row r="1830">
      <c r="B1830" s="1" t="s">
        <v>7</v>
      </c>
      <c r="C1830" s="1" t="s">
        <v>1017</v>
      </c>
    </row>
    <row r="1831">
      <c r="B1831" s="1"/>
      <c r="C1831" s="1"/>
    </row>
    <row r="1832">
      <c r="E1832" s="5" t="s">
        <v>2</v>
      </c>
      <c r="F1832" s="15" t="s">
        <v>3</v>
      </c>
    </row>
    <row r="1833">
      <c r="C1833" s="6"/>
      <c r="D1833" s="11" t="s">
        <v>10</v>
      </c>
      <c r="E1833" s="14">
        <v>113</v>
      </c>
      <c r="F1833" s="18">
        <v>100</v>
      </c>
    </row>
    <row r="1834">
      <c r="C1834" s="8">
        <v>1</v>
      </c>
      <c r="D1834" s="9" t="s">
        <v>957</v>
      </c>
      <c r="E1834" s="3">
        <v>25</v>
      </c>
      <c r="F1834" s="2">
        <v>22.100000000000001</v>
      </c>
    </row>
    <row r="1835">
      <c r="C1835" s="8">
        <v>2</v>
      </c>
      <c r="D1835" s="9" t="s">
        <v>958</v>
      </c>
      <c r="E1835" s="3">
        <v>9</v>
      </c>
      <c r="F1835" s="2">
        <v>8</v>
      </c>
    </row>
    <row r="1836">
      <c r="C1836" s="8">
        <v>3</v>
      </c>
      <c r="D1836" s="9" t="s">
        <v>959</v>
      </c>
      <c r="E1836" s="3">
        <v>77</v>
      </c>
      <c r="F1836" s="2">
        <v>68.099999999999994</v>
      </c>
    </row>
    <row r="1837">
      <c r="C1837" s="8">
        <v>4</v>
      </c>
      <c r="D1837" s="9" t="s">
        <v>960</v>
      </c>
      <c r="E1837" s="3">
        <v>12</v>
      </c>
      <c r="F1837" s="2">
        <v>10.6</v>
      </c>
    </row>
    <row r="1838">
      <c r="C1838" s="7">
        <v>5</v>
      </c>
      <c r="D1838" s="12" t="s">
        <v>233</v>
      </c>
      <c r="E1838" s="19">
        <v>2</v>
      </c>
      <c r="F1838" s="21">
        <v>1.8</v>
      </c>
    </row>
    <row r="1839">
      <c r="C1839" s="10"/>
      <c r="D1839" s="13" t="s">
        <v>19</v>
      </c>
      <c r="E1839" s="17"/>
      <c r="F1839" s="16"/>
    </row>
    <row r="1841">
      <c r="B1841" s="4" t="str">
        <f ca="1" xml:space="preserve"> HYPERLINK("#'目次'!B75", "[70]")</f>
        <v>[70]</v>
      </c>
      <c r="C1841" s="1" t="s">
        <v>1019</v>
      </c>
    </row>
    <row r="1842">
      <c r="B1842" s="1" t="s">
        <v>7</v>
      </c>
      <c r="C1842" s="1" t="s">
        <v>1020</v>
      </c>
    </row>
    <row r="1843">
      <c r="B1843" s="1"/>
      <c r="C1843" s="1"/>
    </row>
    <row r="1844">
      <c r="E1844" s="5" t="s">
        <v>2</v>
      </c>
      <c r="F1844" s="15" t="s">
        <v>3</v>
      </c>
    </row>
    <row r="1845">
      <c r="C1845" s="6"/>
      <c r="D1845" s="11" t="s">
        <v>10</v>
      </c>
      <c r="E1845" s="14">
        <v>182</v>
      </c>
      <c r="F1845" s="18">
        <v>100</v>
      </c>
    </row>
    <row r="1846">
      <c r="C1846" s="8">
        <v>1</v>
      </c>
      <c r="D1846" s="9" t="s">
        <v>957</v>
      </c>
      <c r="E1846" s="3">
        <v>108</v>
      </c>
      <c r="F1846" s="2">
        <v>59.299999999999997</v>
      </c>
    </row>
    <row r="1847">
      <c r="C1847" s="8">
        <v>2</v>
      </c>
      <c r="D1847" s="9" t="s">
        <v>958</v>
      </c>
      <c r="E1847" s="3">
        <v>33</v>
      </c>
      <c r="F1847" s="2">
        <v>18.100000000000001</v>
      </c>
    </row>
    <row r="1848">
      <c r="C1848" s="8">
        <v>3</v>
      </c>
      <c r="D1848" s="9" t="s">
        <v>959</v>
      </c>
      <c r="E1848" s="3">
        <v>90</v>
      </c>
      <c r="F1848" s="2">
        <v>49.5</v>
      </c>
    </row>
    <row r="1849">
      <c r="C1849" s="8">
        <v>4</v>
      </c>
      <c r="D1849" s="9" t="s">
        <v>960</v>
      </c>
      <c r="E1849" s="3">
        <v>25</v>
      </c>
      <c r="F1849" s="2">
        <v>13.699999999999999</v>
      </c>
    </row>
    <row r="1850">
      <c r="C1850" s="7">
        <v>5</v>
      </c>
      <c r="D1850" s="12" t="s">
        <v>233</v>
      </c>
      <c r="E1850" s="19">
        <v>4</v>
      </c>
      <c r="F1850" s="21">
        <v>2.2000000000000002</v>
      </c>
    </row>
    <row r="1851">
      <c r="C1851" s="10"/>
      <c r="D1851" s="13" t="s">
        <v>19</v>
      </c>
      <c r="E1851" s="17"/>
      <c r="F1851" s="16"/>
    </row>
    <row r="1853">
      <c r="B1853" s="4" t="str">
        <f ca="1" xml:space="preserve"> HYPERLINK("#'目次'!B76", "[71]")</f>
        <v>[71]</v>
      </c>
      <c r="C1853" s="1" t="s">
        <v>1022</v>
      </c>
    </row>
    <row r="1854">
      <c r="B1854" s="1" t="s">
        <v>7</v>
      </c>
      <c r="C1854" s="1" t="s">
        <v>1023</v>
      </c>
    </row>
    <row r="1855">
      <c r="B1855" s="1"/>
      <c r="C1855" s="1"/>
    </row>
    <row r="1856">
      <c r="E1856" s="5" t="s">
        <v>2</v>
      </c>
      <c r="F1856" s="15" t="s">
        <v>3</v>
      </c>
    </row>
    <row r="1857">
      <c r="C1857" s="6"/>
      <c r="D1857" s="11" t="s">
        <v>10</v>
      </c>
      <c r="E1857" s="14">
        <v>204</v>
      </c>
      <c r="F1857" s="18">
        <v>100</v>
      </c>
    </row>
    <row r="1858">
      <c r="C1858" s="8">
        <v>1</v>
      </c>
      <c r="D1858" s="9" t="s">
        <v>957</v>
      </c>
      <c r="E1858" s="3">
        <v>114</v>
      </c>
      <c r="F1858" s="2">
        <v>55.899999999999999</v>
      </c>
    </row>
    <row r="1859">
      <c r="C1859" s="8">
        <v>2</v>
      </c>
      <c r="D1859" s="9" t="s">
        <v>958</v>
      </c>
      <c r="E1859" s="3">
        <v>39</v>
      </c>
      <c r="F1859" s="2">
        <v>19.100000000000001</v>
      </c>
    </row>
    <row r="1860">
      <c r="C1860" s="8">
        <v>3</v>
      </c>
      <c r="D1860" s="9" t="s">
        <v>959</v>
      </c>
      <c r="E1860" s="3">
        <v>56</v>
      </c>
      <c r="F1860" s="2">
        <v>27.5</v>
      </c>
    </row>
    <row r="1861">
      <c r="C1861" s="8">
        <v>4</v>
      </c>
      <c r="D1861" s="9" t="s">
        <v>960</v>
      </c>
      <c r="E1861" s="3">
        <v>77</v>
      </c>
      <c r="F1861" s="2">
        <v>37.700000000000003</v>
      </c>
    </row>
    <row r="1862">
      <c r="C1862" s="7">
        <v>5</v>
      </c>
      <c r="D1862" s="12" t="s">
        <v>233</v>
      </c>
      <c r="E1862" s="19">
        <v>7</v>
      </c>
      <c r="F1862" s="21">
        <v>3.3999999999999999</v>
      </c>
    </row>
    <row r="1863">
      <c r="C1863" s="10"/>
      <c r="D1863" s="13" t="s">
        <v>19</v>
      </c>
      <c r="E1863" s="17"/>
      <c r="F1863" s="16"/>
    </row>
    <row r="1865">
      <c r="B1865" s="4" t="str">
        <f ca="1" xml:space="preserve"> HYPERLINK("#'目次'!B77", "[72]")</f>
        <v>[72]</v>
      </c>
      <c r="C1865" s="1" t="s">
        <v>1025</v>
      </c>
    </row>
    <row r="1866">
      <c r="B1866" s="1" t="s">
        <v>7</v>
      </c>
      <c r="C1866" s="1" t="s">
        <v>1026</v>
      </c>
    </row>
    <row r="1867">
      <c r="B1867" s="1"/>
      <c r="C1867" s="1"/>
    </row>
    <row r="1868">
      <c r="E1868" s="5" t="s">
        <v>2</v>
      </c>
      <c r="F1868" s="15" t="s">
        <v>3</v>
      </c>
    </row>
    <row r="1869">
      <c r="C1869" s="6"/>
      <c r="D1869" s="11" t="s">
        <v>10</v>
      </c>
      <c r="E1869" s="14">
        <v>56</v>
      </c>
      <c r="F1869" s="18">
        <v>100</v>
      </c>
    </row>
    <row r="1870">
      <c r="C1870" s="8">
        <v>1</v>
      </c>
      <c r="D1870" s="9" t="s">
        <v>957</v>
      </c>
      <c r="E1870" s="3">
        <v>18</v>
      </c>
      <c r="F1870" s="2">
        <v>32.100000000000001</v>
      </c>
    </row>
    <row r="1871">
      <c r="C1871" s="8">
        <v>2</v>
      </c>
      <c r="D1871" s="9" t="s">
        <v>958</v>
      </c>
      <c r="E1871" s="3">
        <v>12</v>
      </c>
      <c r="F1871" s="2">
        <v>21.399999999999999</v>
      </c>
    </row>
    <row r="1872">
      <c r="C1872" s="8">
        <v>3</v>
      </c>
      <c r="D1872" s="9" t="s">
        <v>959</v>
      </c>
      <c r="E1872" s="3">
        <v>14</v>
      </c>
      <c r="F1872" s="2">
        <v>25</v>
      </c>
    </row>
    <row r="1873">
      <c r="C1873" s="8">
        <v>4</v>
      </c>
      <c r="D1873" s="9" t="s">
        <v>960</v>
      </c>
      <c r="E1873" s="3">
        <v>20</v>
      </c>
      <c r="F1873" s="2">
        <v>35.700000000000003</v>
      </c>
    </row>
    <row r="1874">
      <c r="C1874" s="7">
        <v>5</v>
      </c>
      <c r="D1874" s="12" t="s">
        <v>233</v>
      </c>
      <c r="E1874" s="19">
        <v>1</v>
      </c>
      <c r="F1874" s="21">
        <v>1.8</v>
      </c>
    </row>
    <row r="1875">
      <c r="C1875" s="10"/>
      <c r="D1875" s="13" t="s">
        <v>19</v>
      </c>
      <c r="E1875" s="17"/>
      <c r="F1875" s="16"/>
    </row>
    <row r="1877">
      <c r="B1877" s="4" t="str">
        <f ca="1" xml:space="preserve"> HYPERLINK("#'目次'!B78", "[73]")</f>
        <v>[73]</v>
      </c>
      <c r="C1877" s="1" t="s">
        <v>1028</v>
      </c>
    </row>
    <row r="1878">
      <c r="B1878" s="1" t="s">
        <v>7</v>
      </c>
      <c r="C1878" s="1" t="s">
        <v>1029</v>
      </c>
    </row>
    <row r="1879">
      <c r="B1879" s="1"/>
      <c r="C1879" s="1"/>
    </row>
    <row r="1880">
      <c r="E1880" s="5" t="s">
        <v>2</v>
      </c>
      <c r="F1880" s="15" t="s">
        <v>3</v>
      </c>
    </row>
    <row r="1881">
      <c r="C1881" s="6"/>
      <c r="D1881" s="11" t="s">
        <v>10</v>
      </c>
      <c r="E1881" s="14">
        <v>154</v>
      </c>
      <c r="F1881" s="18">
        <v>100</v>
      </c>
    </row>
    <row r="1882">
      <c r="C1882" s="8">
        <v>1</v>
      </c>
      <c r="D1882" s="9" t="s">
        <v>957</v>
      </c>
      <c r="E1882" s="3">
        <v>62</v>
      </c>
      <c r="F1882" s="2">
        <v>40.299999999999997</v>
      </c>
    </row>
    <row r="1883">
      <c r="C1883" s="8">
        <v>2</v>
      </c>
      <c r="D1883" s="9" t="s">
        <v>958</v>
      </c>
      <c r="E1883" s="3">
        <v>35</v>
      </c>
      <c r="F1883" s="2">
        <v>22.699999999999999</v>
      </c>
    </row>
    <row r="1884">
      <c r="C1884" s="8">
        <v>3</v>
      </c>
      <c r="D1884" s="9" t="s">
        <v>959</v>
      </c>
      <c r="E1884" s="3">
        <v>24</v>
      </c>
      <c r="F1884" s="2">
        <v>15.6</v>
      </c>
    </row>
    <row r="1885">
      <c r="C1885" s="8">
        <v>4</v>
      </c>
      <c r="D1885" s="9" t="s">
        <v>960</v>
      </c>
      <c r="E1885" s="3">
        <v>109</v>
      </c>
      <c r="F1885" s="2">
        <v>70.799999999999997</v>
      </c>
    </row>
    <row r="1886">
      <c r="C1886" s="7">
        <v>5</v>
      </c>
      <c r="D1886" s="12" t="s">
        <v>233</v>
      </c>
      <c r="E1886" s="19">
        <v>3</v>
      </c>
      <c r="F1886" s="21">
        <v>1.8999999999999999</v>
      </c>
    </row>
    <row r="1887">
      <c r="C1887" s="10"/>
      <c r="D1887" s="13" t="s">
        <v>19</v>
      </c>
      <c r="E1887" s="17"/>
      <c r="F1887" s="16"/>
    </row>
    <row r="1889">
      <c r="B1889" s="4" t="str">
        <f ca="1" xml:space="preserve"> HYPERLINK("#'目次'!B79", "[74]")</f>
        <v>[74]</v>
      </c>
      <c r="C1889" s="1" t="s">
        <v>1031</v>
      </c>
    </row>
    <row r="1890">
      <c r="B1890" s="1" t="s">
        <v>7</v>
      </c>
      <c r="C1890" s="1" t="s">
        <v>1032</v>
      </c>
    </row>
    <row r="1891">
      <c r="B1891" s="1"/>
      <c r="C1891" s="1"/>
    </row>
    <row r="1892">
      <c r="E1892" s="5" t="s">
        <v>2</v>
      </c>
      <c r="F1892" s="15" t="s">
        <v>3</v>
      </c>
    </row>
    <row r="1893">
      <c r="C1893" s="6"/>
      <c r="D1893" s="11" t="s">
        <v>10</v>
      </c>
      <c r="E1893" s="14">
        <v>0</v>
      </c>
      <c r="F1893" s="30" t="s">
        <v>85</v>
      </c>
    </row>
    <row r="1894">
      <c r="C1894" s="8">
        <v>1</v>
      </c>
      <c r="D1894" s="9" t="s">
        <v>957</v>
      </c>
      <c r="E1894" s="3">
        <v>0</v>
      </c>
      <c r="F1894" s="20" t="s">
        <v>85</v>
      </c>
    </row>
    <row r="1895">
      <c r="C1895" s="8">
        <v>2</v>
      </c>
      <c r="D1895" s="9" t="s">
        <v>958</v>
      </c>
      <c r="E1895" s="3">
        <v>0</v>
      </c>
      <c r="F1895" s="20" t="s">
        <v>85</v>
      </c>
    </row>
    <row r="1896">
      <c r="C1896" s="8">
        <v>3</v>
      </c>
      <c r="D1896" s="9" t="s">
        <v>959</v>
      </c>
      <c r="E1896" s="3">
        <v>0</v>
      </c>
      <c r="F1896" s="20" t="s">
        <v>85</v>
      </c>
    </row>
    <row r="1897">
      <c r="C1897" s="8">
        <v>4</v>
      </c>
      <c r="D1897" s="9" t="s">
        <v>960</v>
      </c>
      <c r="E1897" s="3">
        <v>0</v>
      </c>
      <c r="F1897" s="20" t="s">
        <v>85</v>
      </c>
    </row>
    <row r="1898">
      <c r="C1898" s="7">
        <v>5</v>
      </c>
      <c r="D1898" s="12" t="s">
        <v>233</v>
      </c>
      <c r="E1898" s="19">
        <v>0</v>
      </c>
      <c r="F1898" s="22" t="s">
        <v>85</v>
      </c>
    </row>
    <row r="1899">
      <c r="C1899" s="10"/>
      <c r="D1899" s="13" t="s">
        <v>19</v>
      </c>
      <c r="E1899" s="17"/>
      <c r="F1899" s="16"/>
    </row>
    <row r="1901">
      <c r="B1901" s="4" t="str">
        <f ca="1" xml:space="preserve"> HYPERLINK("#'目次'!B80", "[75]")</f>
        <v>[75]</v>
      </c>
      <c r="C1901" s="1" t="s">
        <v>1034</v>
      </c>
    </row>
    <row r="1902">
      <c r="B1902" s="1" t="s">
        <v>7</v>
      </c>
      <c r="C1902" s="1" t="s">
        <v>1035</v>
      </c>
    </row>
    <row r="1903">
      <c r="B1903" s="1"/>
      <c r="C1903" s="1"/>
    </row>
    <row r="1904">
      <c r="E1904" s="5" t="s">
        <v>2</v>
      </c>
      <c r="F1904" s="15" t="s">
        <v>3</v>
      </c>
    </row>
    <row r="1905">
      <c r="C1905" s="6"/>
      <c r="D1905" s="11" t="s">
        <v>10</v>
      </c>
      <c r="E1905" s="14">
        <v>2</v>
      </c>
      <c r="F1905" s="18">
        <v>100</v>
      </c>
    </row>
    <row r="1906">
      <c r="C1906" s="8">
        <v>1</v>
      </c>
      <c r="D1906" s="9" t="s">
        <v>957</v>
      </c>
      <c r="E1906" s="3">
        <v>1</v>
      </c>
      <c r="F1906" s="2">
        <v>50</v>
      </c>
    </row>
    <row r="1907">
      <c r="C1907" s="8">
        <v>2</v>
      </c>
      <c r="D1907" s="9" t="s">
        <v>958</v>
      </c>
      <c r="E1907" s="3">
        <v>0</v>
      </c>
      <c r="F1907" s="20" t="s">
        <v>85</v>
      </c>
    </row>
    <row r="1908">
      <c r="C1908" s="8">
        <v>3</v>
      </c>
      <c r="D1908" s="9" t="s">
        <v>959</v>
      </c>
      <c r="E1908" s="3">
        <v>0</v>
      </c>
      <c r="F1908" s="20" t="s">
        <v>85</v>
      </c>
    </row>
    <row r="1909">
      <c r="C1909" s="8">
        <v>4</v>
      </c>
      <c r="D1909" s="9" t="s">
        <v>960</v>
      </c>
      <c r="E1909" s="3">
        <v>2</v>
      </c>
      <c r="F1909" s="2">
        <v>100</v>
      </c>
    </row>
    <row r="1910">
      <c r="C1910" s="7">
        <v>5</v>
      </c>
      <c r="D1910" s="12" t="s">
        <v>233</v>
      </c>
      <c r="E1910" s="19">
        <v>0</v>
      </c>
      <c r="F1910" s="22" t="s">
        <v>85</v>
      </c>
    </row>
    <row r="1911">
      <c r="C1911" s="10"/>
      <c r="D1911" s="13" t="s">
        <v>19</v>
      </c>
      <c r="E1911" s="17"/>
      <c r="F1911" s="16"/>
    </row>
    <row r="1913">
      <c r="B1913" s="4" t="str">
        <f ca="1" xml:space="preserve"> HYPERLINK("#'目次'!B81", "[76]")</f>
        <v>[76]</v>
      </c>
      <c r="C1913" s="1" t="s">
        <v>1037</v>
      </c>
    </row>
    <row r="1914">
      <c r="B1914" s="1" t="s">
        <v>7</v>
      </c>
      <c r="C1914" s="1" t="s">
        <v>1038</v>
      </c>
    </row>
    <row r="1915">
      <c r="B1915" s="1"/>
      <c r="C1915" s="1"/>
    </row>
    <row r="1916">
      <c r="E1916" s="5" t="s">
        <v>2</v>
      </c>
      <c r="F1916" s="15" t="s">
        <v>3</v>
      </c>
    </row>
    <row r="1917">
      <c r="C1917" s="6"/>
      <c r="D1917" s="11" t="s">
        <v>10</v>
      </c>
      <c r="E1917" s="14">
        <v>1</v>
      </c>
      <c r="F1917" s="18">
        <v>100</v>
      </c>
    </row>
    <row r="1918">
      <c r="C1918" s="8">
        <v>1</v>
      </c>
      <c r="D1918" s="9" t="s">
        <v>957</v>
      </c>
      <c r="E1918" s="3">
        <v>1</v>
      </c>
      <c r="F1918" s="2">
        <v>100</v>
      </c>
    </row>
    <row r="1919">
      <c r="C1919" s="8">
        <v>2</v>
      </c>
      <c r="D1919" s="9" t="s">
        <v>958</v>
      </c>
      <c r="E1919" s="3">
        <v>0</v>
      </c>
      <c r="F1919" s="20" t="s">
        <v>85</v>
      </c>
    </row>
    <row r="1920">
      <c r="C1920" s="8">
        <v>3</v>
      </c>
      <c r="D1920" s="9" t="s">
        <v>959</v>
      </c>
      <c r="E1920" s="3">
        <v>0</v>
      </c>
      <c r="F1920" s="20" t="s">
        <v>85</v>
      </c>
    </row>
    <row r="1921">
      <c r="C1921" s="8">
        <v>4</v>
      </c>
      <c r="D1921" s="9" t="s">
        <v>960</v>
      </c>
      <c r="E1921" s="3">
        <v>0</v>
      </c>
      <c r="F1921" s="20" t="s">
        <v>85</v>
      </c>
    </row>
    <row r="1922">
      <c r="C1922" s="7">
        <v>5</v>
      </c>
      <c r="D1922" s="12" t="s">
        <v>233</v>
      </c>
      <c r="E1922" s="19">
        <v>0</v>
      </c>
      <c r="F1922" s="22" t="s">
        <v>85</v>
      </c>
    </row>
    <row r="1923">
      <c r="C1923" s="10"/>
      <c r="D1923" s="13" t="s">
        <v>19</v>
      </c>
      <c r="E1923" s="17"/>
      <c r="F1923" s="16"/>
    </row>
    <row r="1925">
      <c r="B1925" s="4" t="str">
        <f ca="1" xml:space="preserve"> HYPERLINK("#'目次'!B82", "[77]")</f>
        <v>[77]</v>
      </c>
      <c r="C1925" s="1" t="s">
        <v>1040</v>
      </c>
    </row>
    <row r="1926">
      <c r="B1926" s="1" t="s">
        <v>7</v>
      </c>
      <c r="C1926" s="1" t="s">
        <v>1041</v>
      </c>
    </row>
    <row r="1927">
      <c r="B1927" s="1"/>
      <c r="C1927" s="1"/>
    </row>
    <row r="1928">
      <c r="E1928" s="5" t="s">
        <v>2</v>
      </c>
      <c r="F1928" s="15" t="s">
        <v>3</v>
      </c>
    </row>
    <row r="1929">
      <c r="C1929" s="6"/>
      <c r="D1929" s="11" t="s">
        <v>10</v>
      </c>
      <c r="E1929" s="14">
        <v>1</v>
      </c>
      <c r="F1929" s="18">
        <v>100</v>
      </c>
    </row>
    <row r="1930">
      <c r="C1930" s="8">
        <v>1</v>
      </c>
      <c r="D1930" s="9" t="s">
        <v>957</v>
      </c>
      <c r="E1930" s="3">
        <v>0</v>
      </c>
      <c r="F1930" s="20" t="s">
        <v>85</v>
      </c>
    </row>
    <row r="1931">
      <c r="C1931" s="8">
        <v>2</v>
      </c>
      <c r="D1931" s="9" t="s">
        <v>958</v>
      </c>
      <c r="E1931" s="3">
        <v>1</v>
      </c>
      <c r="F1931" s="2">
        <v>100</v>
      </c>
    </row>
    <row r="1932">
      <c r="C1932" s="8">
        <v>3</v>
      </c>
      <c r="D1932" s="9" t="s">
        <v>959</v>
      </c>
      <c r="E1932" s="3">
        <v>0</v>
      </c>
      <c r="F1932" s="20" t="s">
        <v>85</v>
      </c>
    </row>
    <row r="1933">
      <c r="C1933" s="8">
        <v>4</v>
      </c>
      <c r="D1933" s="9" t="s">
        <v>960</v>
      </c>
      <c r="E1933" s="3">
        <v>0</v>
      </c>
      <c r="F1933" s="20" t="s">
        <v>85</v>
      </c>
    </row>
    <row r="1934">
      <c r="C1934" s="7">
        <v>5</v>
      </c>
      <c r="D1934" s="12" t="s">
        <v>233</v>
      </c>
      <c r="E1934" s="19">
        <v>0</v>
      </c>
      <c r="F1934" s="22" t="s">
        <v>85</v>
      </c>
    </row>
    <row r="1935">
      <c r="C1935" s="10"/>
      <c r="D1935" s="13" t="s">
        <v>19</v>
      </c>
      <c r="E1935" s="17"/>
      <c r="F1935" s="16"/>
    </row>
    <row r="1937">
      <c r="B1937" s="4" t="str">
        <f ca="1" xml:space="preserve"> HYPERLINK("#'目次'!B83", "[78]")</f>
        <v>[78]</v>
      </c>
      <c r="C1937" s="1" t="s">
        <v>1043</v>
      </c>
    </row>
    <row r="1938">
      <c r="B1938" s="1" t="s">
        <v>7</v>
      </c>
      <c r="C1938" s="1" t="s">
        <v>1044</v>
      </c>
    </row>
    <row r="1939">
      <c r="B1939" s="1"/>
      <c r="C1939" s="1"/>
    </row>
    <row r="1940">
      <c r="E1940" s="5" t="s">
        <v>2</v>
      </c>
      <c r="F1940" s="15" t="s">
        <v>3</v>
      </c>
    </row>
    <row r="1941">
      <c r="C1941" s="6"/>
      <c r="D1941" s="11" t="s">
        <v>10</v>
      </c>
      <c r="E1941" s="14">
        <v>1</v>
      </c>
      <c r="F1941" s="18">
        <v>100</v>
      </c>
    </row>
    <row r="1942">
      <c r="C1942" s="8">
        <v>1</v>
      </c>
      <c r="D1942" s="9" t="s">
        <v>957</v>
      </c>
      <c r="E1942" s="3">
        <v>1</v>
      </c>
      <c r="F1942" s="2">
        <v>100</v>
      </c>
    </row>
    <row r="1943">
      <c r="C1943" s="8">
        <v>2</v>
      </c>
      <c r="D1943" s="9" t="s">
        <v>958</v>
      </c>
      <c r="E1943" s="3">
        <v>0</v>
      </c>
      <c r="F1943" s="20" t="s">
        <v>85</v>
      </c>
    </row>
    <row r="1944">
      <c r="C1944" s="8">
        <v>3</v>
      </c>
      <c r="D1944" s="9" t="s">
        <v>959</v>
      </c>
      <c r="E1944" s="3">
        <v>0</v>
      </c>
      <c r="F1944" s="20" t="s">
        <v>85</v>
      </c>
    </row>
    <row r="1945">
      <c r="C1945" s="8">
        <v>4</v>
      </c>
      <c r="D1945" s="9" t="s">
        <v>960</v>
      </c>
      <c r="E1945" s="3">
        <v>0</v>
      </c>
      <c r="F1945" s="20" t="s">
        <v>85</v>
      </c>
    </row>
    <row r="1946">
      <c r="C1946" s="7">
        <v>5</v>
      </c>
      <c r="D1946" s="12" t="s">
        <v>233</v>
      </c>
      <c r="E1946" s="19">
        <v>0</v>
      </c>
      <c r="F1946" s="22" t="s">
        <v>85</v>
      </c>
    </row>
    <row r="1947">
      <c r="C1947" s="10"/>
      <c r="D1947" s="13" t="s">
        <v>19</v>
      </c>
      <c r="E1947" s="17"/>
      <c r="F1947" s="16"/>
    </row>
    <row r="1949">
      <c r="B1949" s="4" t="str">
        <f ca="1" xml:space="preserve"> HYPERLINK("#'目次'!B84", "[79]")</f>
        <v>[79]</v>
      </c>
      <c r="C1949" s="1" t="s">
        <v>1046</v>
      </c>
    </row>
    <row r="1950">
      <c r="B1950" s="1" t="s">
        <v>7</v>
      </c>
      <c r="C1950" s="1" t="s">
        <v>1047</v>
      </c>
    </row>
    <row r="1951">
      <c r="B1951" s="1"/>
      <c r="C1951" s="1"/>
    </row>
    <row r="1952">
      <c r="E1952" s="5" t="s">
        <v>2</v>
      </c>
      <c r="F1952" s="15" t="s">
        <v>3</v>
      </c>
    </row>
    <row r="1953">
      <c r="C1953" s="6"/>
      <c r="D1953" s="11" t="s">
        <v>10</v>
      </c>
      <c r="E1953" s="14">
        <v>3</v>
      </c>
      <c r="F1953" s="18">
        <v>100</v>
      </c>
    </row>
    <row r="1954">
      <c r="C1954" s="8">
        <v>1</v>
      </c>
      <c r="D1954" s="9" t="s">
        <v>957</v>
      </c>
      <c r="E1954" s="3">
        <v>0</v>
      </c>
      <c r="F1954" s="20" t="s">
        <v>85</v>
      </c>
    </row>
    <row r="1955">
      <c r="C1955" s="8">
        <v>2</v>
      </c>
      <c r="D1955" s="9" t="s">
        <v>958</v>
      </c>
      <c r="E1955" s="3">
        <v>1</v>
      </c>
      <c r="F1955" s="2">
        <v>33.299999999999997</v>
      </c>
    </row>
    <row r="1956">
      <c r="C1956" s="8">
        <v>3</v>
      </c>
      <c r="D1956" s="9" t="s">
        <v>959</v>
      </c>
      <c r="E1956" s="3">
        <v>0</v>
      </c>
      <c r="F1956" s="20" t="s">
        <v>85</v>
      </c>
    </row>
    <row r="1957">
      <c r="C1957" s="8">
        <v>4</v>
      </c>
      <c r="D1957" s="9" t="s">
        <v>960</v>
      </c>
      <c r="E1957" s="3">
        <v>2</v>
      </c>
      <c r="F1957" s="2">
        <v>66.700000000000003</v>
      </c>
    </row>
    <row r="1958">
      <c r="C1958" s="7">
        <v>5</v>
      </c>
      <c r="D1958" s="12" t="s">
        <v>233</v>
      </c>
      <c r="E1958" s="19">
        <v>0</v>
      </c>
      <c r="F1958" s="22" t="s">
        <v>85</v>
      </c>
    </row>
    <row r="1959">
      <c r="C1959" s="10"/>
      <c r="D1959" s="13" t="s">
        <v>19</v>
      </c>
      <c r="E1959" s="17"/>
      <c r="F1959" s="16"/>
    </row>
    <row r="1961">
      <c r="B1961" s="4" t="str">
        <f ca="1" xml:space="preserve"> HYPERLINK("#'目次'!B85", "[80]")</f>
        <v>[80]</v>
      </c>
      <c r="C1961" s="1" t="s">
        <v>1049</v>
      </c>
    </row>
    <row r="1962">
      <c r="B1962" s="1" t="s">
        <v>7</v>
      </c>
      <c r="C1962" s="1" t="s">
        <v>1050</v>
      </c>
    </row>
    <row r="1963">
      <c r="B1963" s="1"/>
      <c r="C1963" s="1"/>
    </row>
    <row r="1964">
      <c r="E1964" s="5" t="s">
        <v>2</v>
      </c>
      <c r="F1964" s="15" t="s">
        <v>3</v>
      </c>
    </row>
    <row r="1965">
      <c r="C1965" s="6"/>
      <c r="D1965" s="11" t="s">
        <v>10</v>
      </c>
      <c r="E1965" s="14">
        <v>0</v>
      </c>
      <c r="F1965" s="30" t="s">
        <v>85</v>
      </c>
    </row>
    <row r="1966">
      <c r="C1966" s="8">
        <v>1</v>
      </c>
      <c r="D1966" s="9" t="s">
        <v>957</v>
      </c>
      <c r="E1966" s="3">
        <v>0</v>
      </c>
      <c r="F1966" s="20" t="s">
        <v>85</v>
      </c>
    </row>
    <row r="1967">
      <c r="C1967" s="8">
        <v>2</v>
      </c>
      <c r="D1967" s="9" t="s">
        <v>958</v>
      </c>
      <c r="E1967" s="3">
        <v>0</v>
      </c>
      <c r="F1967" s="20" t="s">
        <v>85</v>
      </c>
    </row>
    <row r="1968">
      <c r="C1968" s="8">
        <v>3</v>
      </c>
      <c r="D1968" s="9" t="s">
        <v>959</v>
      </c>
      <c r="E1968" s="3">
        <v>0</v>
      </c>
      <c r="F1968" s="20" t="s">
        <v>85</v>
      </c>
    </row>
    <row r="1969">
      <c r="C1969" s="8">
        <v>4</v>
      </c>
      <c r="D1969" s="9" t="s">
        <v>960</v>
      </c>
      <c r="E1969" s="3">
        <v>0</v>
      </c>
      <c r="F1969" s="20" t="s">
        <v>85</v>
      </c>
    </row>
    <row r="1970">
      <c r="C1970" s="7">
        <v>5</v>
      </c>
      <c r="D1970" s="12" t="s">
        <v>233</v>
      </c>
      <c r="E1970" s="19">
        <v>0</v>
      </c>
      <c r="F1970" s="22" t="s">
        <v>85</v>
      </c>
    </row>
    <row r="1971">
      <c r="C1971" s="10"/>
      <c r="D1971" s="13" t="s">
        <v>19</v>
      </c>
      <c r="E1971" s="17"/>
      <c r="F1971" s="16"/>
    </row>
    <row r="1973">
      <c r="B1973" s="4" t="str">
        <f ca="1" xml:space="preserve"> HYPERLINK("#'目次'!B86", "[81]")</f>
        <v>[81]</v>
      </c>
      <c r="C1973" s="1" t="s">
        <v>1052</v>
      </c>
    </row>
    <row r="1974">
      <c r="B1974" s="1" t="s">
        <v>7</v>
      </c>
      <c r="C1974" s="1" t="s">
        <v>1053</v>
      </c>
    </row>
    <row r="1975">
      <c r="B1975" s="1"/>
      <c r="C1975" s="1"/>
    </row>
    <row r="1976">
      <c r="E1976" s="5" t="s">
        <v>2</v>
      </c>
      <c r="F1976" s="15" t="s">
        <v>3</v>
      </c>
    </row>
    <row r="1977">
      <c r="C1977" s="6"/>
      <c r="D1977" s="11" t="s">
        <v>10</v>
      </c>
      <c r="E1977" s="14">
        <v>1</v>
      </c>
      <c r="F1977" s="18">
        <v>100</v>
      </c>
    </row>
    <row r="1978">
      <c r="C1978" s="8">
        <v>1</v>
      </c>
      <c r="D1978" s="9" t="s">
        <v>957</v>
      </c>
      <c r="E1978" s="3">
        <v>1</v>
      </c>
      <c r="F1978" s="2">
        <v>100</v>
      </c>
    </row>
    <row r="1979">
      <c r="C1979" s="8">
        <v>2</v>
      </c>
      <c r="D1979" s="9" t="s">
        <v>958</v>
      </c>
      <c r="E1979" s="3">
        <v>0</v>
      </c>
      <c r="F1979" s="20" t="s">
        <v>85</v>
      </c>
    </row>
    <row r="1980">
      <c r="C1980" s="8">
        <v>3</v>
      </c>
      <c r="D1980" s="9" t="s">
        <v>959</v>
      </c>
      <c r="E1980" s="3">
        <v>0</v>
      </c>
      <c r="F1980" s="20" t="s">
        <v>85</v>
      </c>
    </row>
    <row r="1981">
      <c r="C1981" s="8">
        <v>4</v>
      </c>
      <c r="D1981" s="9" t="s">
        <v>960</v>
      </c>
      <c r="E1981" s="3">
        <v>0</v>
      </c>
      <c r="F1981" s="20" t="s">
        <v>85</v>
      </c>
    </row>
    <row r="1982">
      <c r="C1982" s="7">
        <v>5</v>
      </c>
      <c r="D1982" s="12" t="s">
        <v>233</v>
      </c>
      <c r="E1982" s="19">
        <v>0</v>
      </c>
      <c r="F1982" s="22" t="s">
        <v>85</v>
      </c>
    </row>
    <row r="1983">
      <c r="C1983" s="10"/>
      <c r="D1983" s="13" t="s">
        <v>19</v>
      </c>
      <c r="E1983" s="17"/>
      <c r="F1983" s="16"/>
    </row>
    <row r="1985">
      <c r="B1985" s="4" t="str">
        <f ca="1" xml:space="preserve"> HYPERLINK("#'目次'!B87", "[82]")</f>
        <v>[82]</v>
      </c>
      <c r="C1985" s="1" t="s">
        <v>1055</v>
      </c>
    </row>
    <row r="1986">
      <c r="B1986" s="1" t="s">
        <v>7</v>
      </c>
      <c r="C1986" s="1" t="s">
        <v>1056</v>
      </c>
    </row>
    <row r="1987">
      <c r="B1987" s="1"/>
      <c r="C1987" s="1"/>
    </row>
    <row r="1988">
      <c r="E1988" s="5" t="s">
        <v>2</v>
      </c>
      <c r="F1988" s="15" t="s">
        <v>3</v>
      </c>
    </row>
    <row r="1989">
      <c r="C1989" s="6"/>
      <c r="D1989" s="11" t="s">
        <v>10</v>
      </c>
      <c r="E1989" s="14">
        <v>7</v>
      </c>
      <c r="F1989" s="18">
        <v>100</v>
      </c>
    </row>
    <row r="1990">
      <c r="C1990" s="8">
        <v>1</v>
      </c>
      <c r="D1990" s="9" t="s">
        <v>957</v>
      </c>
      <c r="E1990" s="3">
        <v>2</v>
      </c>
      <c r="F1990" s="2">
        <v>28.600000000000001</v>
      </c>
    </row>
    <row r="1991">
      <c r="C1991" s="8">
        <v>2</v>
      </c>
      <c r="D1991" s="9" t="s">
        <v>958</v>
      </c>
      <c r="E1991" s="3">
        <v>2</v>
      </c>
      <c r="F1991" s="2">
        <v>28.600000000000001</v>
      </c>
    </row>
    <row r="1992">
      <c r="C1992" s="8">
        <v>3</v>
      </c>
      <c r="D1992" s="9" t="s">
        <v>959</v>
      </c>
      <c r="E1992" s="3">
        <v>1</v>
      </c>
      <c r="F1992" s="2">
        <v>14.300000000000001</v>
      </c>
    </row>
    <row r="1993">
      <c r="C1993" s="8">
        <v>4</v>
      </c>
      <c r="D1993" s="9" t="s">
        <v>960</v>
      </c>
      <c r="E1993" s="3">
        <v>7</v>
      </c>
      <c r="F1993" s="2">
        <v>100</v>
      </c>
    </row>
    <row r="1994">
      <c r="C1994" s="7">
        <v>5</v>
      </c>
      <c r="D1994" s="12" t="s">
        <v>233</v>
      </c>
      <c r="E1994" s="19">
        <v>0</v>
      </c>
      <c r="F1994" s="22" t="s">
        <v>85</v>
      </c>
    </row>
    <row r="1995">
      <c r="C1995" s="10"/>
      <c r="D1995" s="13" t="s">
        <v>19</v>
      </c>
      <c r="E1995" s="17"/>
      <c r="F1995" s="16"/>
    </row>
    <row r="1997">
      <c r="B1997" s="4" t="str">
        <f ca="1" xml:space="preserve"> HYPERLINK("#'目次'!B88", "[83]")</f>
        <v>[83]</v>
      </c>
      <c r="C1997" s="1" t="s">
        <v>1058</v>
      </c>
    </row>
    <row r="1998">
      <c r="B1998" s="1" t="s">
        <v>7</v>
      </c>
      <c r="C1998" s="1" t="s">
        <v>1059</v>
      </c>
    </row>
    <row r="1999">
      <c r="B1999" s="1"/>
      <c r="C1999" s="1"/>
    </row>
    <row r="2000">
      <c r="E2000" s="5" t="s">
        <v>2</v>
      </c>
      <c r="F2000" s="15" t="s">
        <v>3</v>
      </c>
    </row>
    <row r="2001">
      <c r="C2001" s="6"/>
      <c r="D2001" s="11" t="s">
        <v>10</v>
      </c>
      <c r="E2001" s="14">
        <v>3</v>
      </c>
      <c r="F2001" s="18">
        <v>100</v>
      </c>
    </row>
    <row r="2002">
      <c r="C2002" s="8">
        <v>1</v>
      </c>
      <c r="D2002" s="9" t="s">
        <v>957</v>
      </c>
      <c r="E2002" s="3">
        <v>1</v>
      </c>
      <c r="F2002" s="2">
        <v>33.299999999999997</v>
      </c>
    </row>
    <row r="2003">
      <c r="C2003" s="8">
        <v>2</v>
      </c>
      <c r="D2003" s="9" t="s">
        <v>958</v>
      </c>
      <c r="E2003" s="3">
        <v>0</v>
      </c>
      <c r="F2003" s="20" t="s">
        <v>85</v>
      </c>
    </row>
    <row r="2004">
      <c r="C2004" s="8">
        <v>3</v>
      </c>
      <c r="D2004" s="9" t="s">
        <v>959</v>
      </c>
      <c r="E2004" s="3">
        <v>0</v>
      </c>
      <c r="F2004" s="20" t="s">
        <v>85</v>
      </c>
    </row>
    <row r="2005">
      <c r="C2005" s="8">
        <v>4</v>
      </c>
      <c r="D2005" s="9" t="s">
        <v>960</v>
      </c>
      <c r="E2005" s="3">
        <v>2</v>
      </c>
      <c r="F2005" s="2">
        <v>66.700000000000003</v>
      </c>
    </row>
    <row r="2006">
      <c r="C2006" s="7">
        <v>5</v>
      </c>
      <c r="D2006" s="12" t="s">
        <v>233</v>
      </c>
      <c r="E2006" s="19">
        <v>0</v>
      </c>
      <c r="F2006" s="22" t="s">
        <v>85</v>
      </c>
    </row>
    <row r="2007">
      <c r="C2007" s="10"/>
      <c r="D2007" s="13" t="s">
        <v>19</v>
      </c>
      <c r="E2007" s="17"/>
      <c r="F2007" s="16"/>
    </row>
    <row r="2009">
      <c r="B2009" s="4" t="str">
        <f ca="1" xml:space="preserve"> HYPERLINK("#'目次'!B89", "[84]")</f>
        <v>[84]</v>
      </c>
      <c r="C2009" s="1" t="s">
        <v>1061</v>
      </c>
    </row>
    <row r="2010">
      <c r="B2010" s="1" t="s">
        <v>7</v>
      </c>
      <c r="C2010" s="1" t="s">
        <v>1062</v>
      </c>
    </row>
    <row r="2011">
      <c r="B2011" s="1"/>
      <c r="C2011" s="1"/>
    </row>
    <row r="2012">
      <c r="E2012" s="5" t="s">
        <v>2</v>
      </c>
      <c r="F2012" s="15" t="s">
        <v>3</v>
      </c>
    </row>
    <row r="2013">
      <c r="C2013" s="6"/>
      <c r="D2013" s="11" t="s">
        <v>10</v>
      </c>
      <c r="E2013" s="14">
        <v>3</v>
      </c>
      <c r="F2013" s="18">
        <v>100</v>
      </c>
    </row>
    <row r="2014">
      <c r="C2014" s="8">
        <v>1</v>
      </c>
      <c r="D2014" s="9" t="s">
        <v>957</v>
      </c>
      <c r="E2014" s="3">
        <v>1</v>
      </c>
      <c r="F2014" s="2">
        <v>33.299999999999997</v>
      </c>
    </row>
    <row r="2015">
      <c r="C2015" s="8">
        <v>2</v>
      </c>
      <c r="D2015" s="9" t="s">
        <v>958</v>
      </c>
      <c r="E2015" s="3">
        <v>1</v>
      </c>
      <c r="F2015" s="2">
        <v>33.299999999999997</v>
      </c>
    </row>
    <row r="2016">
      <c r="C2016" s="8">
        <v>3</v>
      </c>
      <c r="D2016" s="9" t="s">
        <v>959</v>
      </c>
      <c r="E2016" s="3">
        <v>0</v>
      </c>
      <c r="F2016" s="20" t="s">
        <v>85</v>
      </c>
    </row>
    <row r="2017">
      <c r="C2017" s="8">
        <v>4</v>
      </c>
      <c r="D2017" s="9" t="s">
        <v>960</v>
      </c>
      <c r="E2017" s="3">
        <v>1</v>
      </c>
      <c r="F2017" s="2">
        <v>33.299999999999997</v>
      </c>
    </row>
    <row r="2018">
      <c r="C2018" s="7">
        <v>5</v>
      </c>
      <c r="D2018" s="12" t="s">
        <v>233</v>
      </c>
      <c r="E2018" s="19">
        <v>1</v>
      </c>
      <c r="F2018" s="21">
        <v>33.299999999999997</v>
      </c>
    </row>
    <row r="2019">
      <c r="C2019" s="10"/>
      <c r="D2019" s="13" t="s">
        <v>19</v>
      </c>
      <c r="E2019" s="17"/>
      <c r="F2019" s="16"/>
    </row>
    <row r="2021">
      <c r="B2021" s="4" t="str">
        <f ca="1" xml:space="preserve"> HYPERLINK("#'目次'!B90", "[85]")</f>
        <v>[85]</v>
      </c>
      <c r="C2021" s="1" t="s">
        <v>1064</v>
      </c>
    </row>
    <row r="2022">
      <c r="B2022" s="1" t="s">
        <v>7</v>
      </c>
      <c r="C2022" s="1" t="s">
        <v>1065</v>
      </c>
    </row>
    <row r="2023">
      <c r="B2023" s="1"/>
      <c r="C2023" s="1"/>
    </row>
    <row r="2024">
      <c r="E2024" s="5" t="s">
        <v>2</v>
      </c>
      <c r="F2024" s="15" t="s">
        <v>3</v>
      </c>
    </row>
    <row r="2025">
      <c r="C2025" s="6"/>
      <c r="D2025" s="11" t="s">
        <v>10</v>
      </c>
      <c r="E2025" s="14">
        <v>7</v>
      </c>
      <c r="F2025" s="18">
        <v>100</v>
      </c>
    </row>
    <row r="2026">
      <c r="C2026" s="8">
        <v>1</v>
      </c>
      <c r="D2026" s="9" t="s">
        <v>957</v>
      </c>
      <c r="E2026" s="3">
        <v>3</v>
      </c>
      <c r="F2026" s="2">
        <v>42.899999999999999</v>
      </c>
    </row>
    <row r="2027">
      <c r="C2027" s="8">
        <v>2</v>
      </c>
      <c r="D2027" s="9" t="s">
        <v>958</v>
      </c>
      <c r="E2027" s="3">
        <v>1</v>
      </c>
      <c r="F2027" s="2">
        <v>14.300000000000001</v>
      </c>
    </row>
    <row r="2028">
      <c r="C2028" s="8">
        <v>3</v>
      </c>
      <c r="D2028" s="9" t="s">
        <v>959</v>
      </c>
      <c r="E2028" s="3">
        <v>3</v>
      </c>
      <c r="F2028" s="2">
        <v>42.899999999999999</v>
      </c>
    </row>
    <row r="2029">
      <c r="C2029" s="8">
        <v>4</v>
      </c>
      <c r="D2029" s="9" t="s">
        <v>960</v>
      </c>
      <c r="E2029" s="3">
        <v>2</v>
      </c>
      <c r="F2029" s="2">
        <v>28.600000000000001</v>
      </c>
    </row>
    <row r="2030">
      <c r="C2030" s="7">
        <v>5</v>
      </c>
      <c r="D2030" s="12" t="s">
        <v>233</v>
      </c>
      <c r="E2030" s="19">
        <v>0</v>
      </c>
      <c r="F2030" s="22" t="s">
        <v>85</v>
      </c>
    </row>
    <row r="2031">
      <c r="C2031" s="10"/>
      <c r="D2031" s="13" t="s">
        <v>19</v>
      </c>
      <c r="E2031" s="17"/>
      <c r="F2031" s="16"/>
    </row>
    <row r="2033">
      <c r="B2033" s="4" t="str">
        <f ca="1" xml:space="preserve"> HYPERLINK("#'目次'!B91", "[86]")</f>
        <v>[86]</v>
      </c>
      <c r="C2033" s="1" t="s">
        <v>1067</v>
      </c>
    </row>
    <row r="2034">
      <c r="B2034" s="1" t="s">
        <v>7</v>
      </c>
      <c r="C2034" s="1" t="s">
        <v>1068</v>
      </c>
    </row>
    <row r="2035">
      <c r="B2035" s="1"/>
      <c r="C2035" s="1"/>
    </row>
    <row r="2036">
      <c r="E2036" s="5" t="s">
        <v>2</v>
      </c>
      <c r="F2036" s="15" t="s">
        <v>3</v>
      </c>
    </row>
    <row r="2037">
      <c r="C2037" s="6"/>
      <c r="D2037" s="11" t="s">
        <v>10</v>
      </c>
      <c r="E2037" s="14">
        <v>1</v>
      </c>
      <c r="F2037" s="18">
        <v>100</v>
      </c>
    </row>
    <row r="2038">
      <c r="C2038" s="8">
        <v>1</v>
      </c>
      <c r="D2038" s="9" t="s">
        <v>957</v>
      </c>
      <c r="E2038" s="3">
        <v>0</v>
      </c>
      <c r="F2038" s="20" t="s">
        <v>85</v>
      </c>
    </row>
    <row r="2039">
      <c r="C2039" s="8">
        <v>2</v>
      </c>
      <c r="D2039" s="9" t="s">
        <v>958</v>
      </c>
      <c r="E2039" s="3">
        <v>0</v>
      </c>
      <c r="F2039" s="20" t="s">
        <v>85</v>
      </c>
    </row>
    <row r="2040">
      <c r="C2040" s="8">
        <v>3</v>
      </c>
      <c r="D2040" s="9" t="s">
        <v>959</v>
      </c>
      <c r="E2040" s="3">
        <v>1</v>
      </c>
      <c r="F2040" s="2">
        <v>100</v>
      </c>
    </row>
    <row r="2041">
      <c r="C2041" s="8">
        <v>4</v>
      </c>
      <c r="D2041" s="9" t="s">
        <v>960</v>
      </c>
      <c r="E2041" s="3">
        <v>1</v>
      </c>
      <c r="F2041" s="2">
        <v>100</v>
      </c>
    </row>
    <row r="2042">
      <c r="C2042" s="7">
        <v>5</v>
      </c>
      <c r="D2042" s="12" t="s">
        <v>233</v>
      </c>
      <c r="E2042" s="19">
        <v>0</v>
      </c>
      <c r="F2042" s="22" t="s">
        <v>85</v>
      </c>
    </row>
    <row r="2043">
      <c r="C2043" s="10"/>
      <c r="D2043" s="13" t="s">
        <v>19</v>
      </c>
      <c r="E2043" s="17"/>
      <c r="F2043" s="16"/>
    </row>
    <row r="2045">
      <c r="B2045" s="4" t="str">
        <f ca="1" xml:space="preserve"> HYPERLINK("#'目次'!B92", "[87]")</f>
        <v>[87]</v>
      </c>
      <c r="C2045" s="1" t="s">
        <v>1070</v>
      </c>
    </row>
    <row r="2046">
      <c r="B2046" s="1" t="s">
        <v>7</v>
      </c>
      <c r="C2046" s="1" t="s">
        <v>1071</v>
      </c>
    </row>
    <row r="2047">
      <c r="B2047" s="1"/>
      <c r="C2047" s="1"/>
    </row>
    <row r="2048">
      <c r="E2048" s="5" t="s">
        <v>2</v>
      </c>
      <c r="F2048" s="15" t="s">
        <v>3</v>
      </c>
    </row>
    <row r="2049">
      <c r="C2049" s="6"/>
      <c r="D2049" s="11" t="s">
        <v>10</v>
      </c>
      <c r="E2049" s="14">
        <v>1</v>
      </c>
      <c r="F2049" s="18">
        <v>100</v>
      </c>
    </row>
    <row r="2050">
      <c r="C2050" s="8">
        <v>1</v>
      </c>
      <c r="D2050" s="9" t="s">
        <v>957</v>
      </c>
      <c r="E2050" s="3">
        <v>0</v>
      </c>
      <c r="F2050" s="20" t="s">
        <v>85</v>
      </c>
    </row>
    <row r="2051">
      <c r="C2051" s="8">
        <v>2</v>
      </c>
      <c r="D2051" s="9" t="s">
        <v>958</v>
      </c>
      <c r="E2051" s="3">
        <v>1</v>
      </c>
      <c r="F2051" s="2">
        <v>100</v>
      </c>
    </row>
    <row r="2052">
      <c r="C2052" s="8">
        <v>3</v>
      </c>
      <c r="D2052" s="9" t="s">
        <v>959</v>
      </c>
      <c r="E2052" s="3">
        <v>0</v>
      </c>
      <c r="F2052" s="20" t="s">
        <v>85</v>
      </c>
    </row>
    <row r="2053">
      <c r="C2053" s="8">
        <v>4</v>
      </c>
      <c r="D2053" s="9" t="s">
        <v>960</v>
      </c>
      <c r="E2053" s="3">
        <v>1</v>
      </c>
      <c r="F2053" s="2">
        <v>100</v>
      </c>
    </row>
    <row r="2054">
      <c r="C2054" s="7">
        <v>5</v>
      </c>
      <c r="D2054" s="12" t="s">
        <v>233</v>
      </c>
      <c r="E2054" s="19">
        <v>0</v>
      </c>
      <c r="F2054" s="22" t="s">
        <v>85</v>
      </c>
    </row>
    <row r="2055">
      <c r="C2055" s="10"/>
      <c r="D2055" s="13" t="s">
        <v>19</v>
      </c>
      <c r="E2055" s="17"/>
      <c r="F2055" s="16"/>
    </row>
    <row r="2057">
      <c r="B2057" s="4" t="str">
        <f ca="1" xml:space="preserve"> HYPERLINK("#'目次'!B93", "[88]")</f>
        <v>[88]</v>
      </c>
      <c r="C2057" s="1" t="s">
        <v>1073</v>
      </c>
    </row>
    <row r="2058">
      <c r="B2058" s="1" t="s">
        <v>7</v>
      </c>
      <c r="C2058" s="1" t="s">
        <v>1074</v>
      </c>
    </row>
    <row r="2059">
      <c r="B2059" s="1"/>
      <c r="C2059" s="1"/>
    </row>
    <row r="2060">
      <c r="E2060" s="5" t="s">
        <v>2</v>
      </c>
      <c r="F2060" s="15" t="s">
        <v>3</v>
      </c>
    </row>
    <row r="2061">
      <c r="C2061" s="6"/>
      <c r="D2061" s="11" t="s">
        <v>10</v>
      </c>
      <c r="E2061" s="14">
        <v>1</v>
      </c>
      <c r="F2061" s="18">
        <v>100</v>
      </c>
    </row>
    <row r="2062">
      <c r="C2062" s="8">
        <v>1</v>
      </c>
      <c r="D2062" s="9" t="s">
        <v>957</v>
      </c>
      <c r="E2062" s="3">
        <v>0</v>
      </c>
      <c r="F2062" s="20" t="s">
        <v>85</v>
      </c>
    </row>
    <row r="2063">
      <c r="C2063" s="8">
        <v>2</v>
      </c>
      <c r="D2063" s="9" t="s">
        <v>958</v>
      </c>
      <c r="E2063" s="3">
        <v>0</v>
      </c>
      <c r="F2063" s="20" t="s">
        <v>85</v>
      </c>
    </row>
    <row r="2064">
      <c r="C2064" s="8">
        <v>3</v>
      </c>
      <c r="D2064" s="9" t="s">
        <v>959</v>
      </c>
      <c r="E2064" s="3">
        <v>0</v>
      </c>
      <c r="F2064" s="20" t="s">
        <v>85</v>
      </c>
    </row>
    <row r="2065">
      <c r="C2065" s="8">
        <v>4</v>
      </c>
      <c r="D2065" s="9" t="s">
        <v>960</v>
      </c>
      <c r="E2065" s="3">
        <v>1</v>
      </c>
      <c r="F2065" s="2">
        <v>100</v>
      </c>
    </row>
    <row r="2066">
      <c r="C2066" s="7">
        <v>5</v>
      </c>
      <c r="D2066" s="12" t="s">
        <v>233</v>
      </c>
      <c r="E2066" s="19">
        <v>0</v>
      </c>
      <c r="F2066" s="22" t="s">
        <v>85</v>
      </c>
    </row>
    <row r="2067">
      <c r="C2067" s="10"/>
      <c r="D2067" s="13" t="s">
        <v>19</v>
      </c>
      <c r="E2067" s="17"/>
      <c r="F2067" s="16"/>
    </row>
    <row r="2069">
      <c r="B2069" s="4" t="str">
        <f ca="1" xml:space="preserve"> HYPERLINK("#'目次'!B94", "[89]")</f>
        <v>[89]</v>
      </c>
      <c r="C2069" s="1" t="s">
        <v>1076</v>
      </c>
    </row>
    <row r="2070">
      <c r="B2070" s="1" t="s">
        <v>7</v>
      </c>
      <c r="C2070" s="1" t="s">
        <v>1077</v>
      </c>
    </row>
    <row r="2071">
      <c r="B2071" s="1"/>
      <c r="C2071" s="1"/>
    </row>
    <row r="2072">
      <c r="E2072" s="5" t="s">
        <v>2</v>
      </c>
      <c r="F2072" s="15" t="s">
        <v>3</v>
      </c>
    </row>
    <row r="2073">
      <c r="C2073" s="6"/>
      <c r="D2073" s="11" t="s">
        <v>10</v>
      </c>
      <c r="E2073" s="14">
        <v>2</v>
      </c>
      <c r="F2073" s="18">
        <v>100</v>
      </c>
    </row>
    <row r="2074">
      <c r="C2074" s="8">
        <v>1</v>
      </c>
      <c r="D2074" s="9" t="s">
        <v>957</v>
      </c>
      <c r="E2074" s="3">
        <v>1</v>
      </c>
      <c r="F2074" s="2">
        <v>50</v>
      </c>
    </row>
    <row r="2075">
      <c r="C2075" s="8">
        <v>2</v>
      </c>
      <c r="D2075" s="9" t="s">
        <v>958</v>
      </c>
      <c r="E2075" s="3">
        <v>0</v>
      </c>
      <c r="F2075" s="20" t="s">
        <v>85</v>
      </c>
    </row>
    <row r="2076">
      <c r="C2076" s="8">
        <v>3</v>
      </c>
      <c r="D2076" s="9" t="s">
        <v>959</v>
      </c>
      <c r="E2076" s="3">
        <v>1</v>
      </c>
      <c r="F2076" s="2">
        <v>50</v>
      </c>
    </row>
    <row r="2077">
      <c r="C2077" s="8">
        <v>4</v>
      </c>
      <c r="D2077" s="9" t="s">
        <v>960</v>
      </c>
      <c r="E2077" s="3">
        <v>0</v>
      </c>
      <c r="F2077" s="20" t="s">
        <v>85</v>
      </c>
    </row>
    <row r="2078">
      <c r="C2078" s="7">
        <v>5</v>
      </c>
      <c r="D2078" s="12" t="s">
        <v>233</v>
      </c>
      <c r="E2078" s="19">
        <v>0</v>
      </c>
      <c r="F2078" s="22" t="s">
        <v>85</v>
      </c>
    </row>
    <row r="2079">
      <c r="C2079" s="10"/>
      <c r="D2079" s="13" t="s">
        <v>19</v>
      </c>
      <c r="E2079" s="17"/>
      <c r="F2079" s="16"/>
    </row>
    <row r="2081">
      <c r="B2081" s="4" t="str">
        <f ca="1" xml:space="preserve"> HYPERLINK("#'目次'!B95", "[90]")</f>
        <v>[90]</v>
      </c>
      <c r="C2081" s="1" t="s">
        <v>1079</v>
      </c>
    </row>
    <row r="2082">
      <c r="B2082" s="1" t="s">
        <v>7</v>
      </c>
      <c r="C2082" s="1" t="s">
        <v>1080</v>
      </c>
    </row>
    <row r="2083">
      <c r="B2083" s="1"/>
      <c r="C2083" s="1"/>
    </row>
    <row r="2084">
      <c r="E2084" s="5" t="s">
        <v>2</v>
      </c>
      <c r="F2084" s="15" t="s">
        <v>3</v>
      </c>
    </row>
    <row r="2085">
      <c r="C2085" s="6"/>
      <c r="D2085" s="11" t="s">
        <v>10</v>
      </c>
      <c r="E2085" s="14">
        <v>15</v>
      </c>
      <c r="F2085" s="18">
        <v>100</v>
      </c>
    </row>
    <row r="2086">
      <c r="C2086" s="8">
        <v>1</v>
      </c>
      <c r="D2086" s="9" t="s">
        <v>957</v>
      </c>
      <c r="E2086" s="3">
        <v>6</v>
      </c>
      <c r="F2086" s="2">
        <v>40</v>
      </c>
    </row>
    <row r="2087">
      <c r="C2087" s="8">
        <v>2</v>
      </c>
      <c r="D2087" s="9" t="s">
        <v>958</v>
      </c>
      <c r="E2087" s="3">
        <v>8</v>
      </c>
      <c r="F2087" s="2">
        <v>53.299999999999997</v>
      </c>
    </row>
    <row r="2088">
      <c r="C2088" s="8">
        <v>3</v>
      </c>
      <c r="D2088" s="9" t="s">
        <v>959</v>
      </c>
      <c r="E2088" s="3">
        <v>2</v>
      </c>
      <c r="F2088" s="2">
        <v>13.300000000000001</v>
      </c>
    </row>
    <row r="2089">
      <c r="C2089" s="8">
        <v>4</v>
      </c>
      <c r="D2089" s="9" t="s">
        <v>960</v>
      </c>
      <c r="E2089" s="3">
        <v>8</v>
      </c>
      <c r="F2089" s="2">
        <v>53.299999999999997</v>
      </c>
    </row>
    <row r="2090">
      <c r="C2090" s="7">
        <v>5</v>
      </c>
      <c r="D2090" s="12" t="s">
        <v>233</v>
      </c>
      <c r="E2090" s="19">
        <v>0</v>
      </c>
      <c r="F2090" s="22" t="s">
        <v>85</v>
      </c>
    </row>
    <row r="2091">
      <c r="C2091" s="10"/>
      <c r="D2091" s="13" t="s">
        <v>19</v>
      </c>
      <c r="E2091" s="17"/>
      <c r="F2091" s="16"/>
    </row>
    <row r="2093">
      <c r="B2093" s="4" t="str">
        <f ca="1" xml:space="preserve"> HYPERLINK("#'目次'!B96", "[91]")</f>
        <v>[91]</v>
      </c>
      <c r="C2093" s="1" t="s">
        <v>1082</v>
      </c>
    </row>
    <row r="2094">
      <c r="B2094" s="1" t="s">
        <v>7</v>
      </c>
      <c r="C2094" s="1" t="s">
        <v>1083</v>
      </c>
    </row>
    <row r="2095">
      <c r="B2095" s="1"/>
      <c r="C2095" s="1"/>
    </row>
    <row r="2096">
      <c r="E2096" s="5" t="s">
        <v>2</v>
      </c>
      <c r="F2096" s="15" t="s">
        <v>3</v>
      </c>
    </row>
    <row r="2097">
      <c r="C2097" s="6"/>
      <c r="D2097" s="11" t="s">
        <v>10</v>
      </c>
      <c r="E2097" s="14">
        <v>2</v>
      </c>
      <c r="F2097" s="18">
        <v>100</v>
      </c>
    </row>
    <row r="2098">
      <c r="C2098" s="8">
        <v>1</v>
      </c>
      <c r="D2098" s="9" t="s">
        <v>957</v>
      </c>
      <c r="E2098" s="3">
        <v>0</v>
      </c>
      <c r="F2098" s="20" t="s">
        <v>85</v>
      </c>
    </row>
    <row r="2099">
      <c r="C2099" s="8">
        <v>2</v>
      </c>
      <c r="D2099" s="9" t="s">
        <v>958</v>
      </c>
      <c r="E2099" s="3">
        <v>1</v>
      </c>
      <c r="F2099" s="2">
        <v>50</v>
      </c>
    </row>
    <row r="2100">
      <c r="C2100" s="8">
        <v>3</v>
      </c>
      <c r="D2100" s="9" t="s">
        <v>959</v>
      </c>
      <c r="E2100" s="3">
        <v>0</v>
      </c>
      <c r="F2100" s="20" t="s">
        <v>85</v>
      </c>
    </row>
    <row r="2101">
      <c r="C2101" s="8">
        <v>4</v>
      </c>
      <c r="D2101" s="9" t="s">
        <v>960</v>
      </c>
      <c r="E2101" s="3">
        <v>2</v>
      </c>
      <c r="F2101" s="2">
        <v>100</v>
      </c>
    </row>
    <row r="2102">
      <c r="C2102" s="7">
        <v>5</v>
      </c>
      <c r="D2102" s="12" t="s">
        <v>233</v>
      </c>
      <c r="E2102" s="19">
        <v>0</v>
      </c>
      <c r="F2102" s="22" t="s">
        <v>85</v>
      </c>
    </row>
    <row r="2103">
      <c r="C2103" s="10"/>
      <c r="D2103" s="13" t="s">
        <v>19</v>
      </c>
      <c r="E2103" s="17"/>
      <c r="F2103" s="16"/>
    </row>
    <row r="2105">
      <c r="B2105" s="4" t="str">
        <f ca="1" xml:space="preserve"> HYPERLINK("#'目次'!B97", "[92]")</f>
        <v>[92]</v>
      </c>
      <c r="C2105" s="1" t="s">
        <v>1085</v>
      </c>
    </row>
    <row r="2106">
      <c r="B2106" s="1" t="s">
        <v>7</v>
      </c>
      <c r="C2106" s="1" t="s">
        <v>1086</v>
      </c>
    </row>
    <row r="2107">
      <c r="B2107" s="1"/>
      <c r="C2107" s="1"/>
    </row>
    <row r="2108">
      <c r="E2108" s="5" t="s">
        <v>2</v>
      </c>
      <c r="F2108" s="15" t="s">
        <v>3</v>
      </c>
    </row>
    <row r="2109">
      <c r="C2109" s="6"/>
      <c r="D2109" s="11" t="s">
        <v>10</v>
      </c>
      <c r="E2109" s="14">
        <v>1</v>
      </c>
      <c r="F2109" s="18">
        <v>100</v>
      </c>
    </row>
    <row r="2110">
      <c r="C2110" s="8">
        <v>1</v>
      </c>
      <c r="D2110" s="9" t="s">
        <v>957</v>
      </c>
      <c r="E2110" s="3">
        <v>1</v>
      </c>
      <c r="F2110" s="2">
        <v>100</v>
      </c>
    </row>
    <row r="2111">
      <c r="C2111" s="8">
        <v>2</v>
      </c>
      <c r="D2111" s="9" t="s">
        <v>958</v>
      </c>
      <c r="E2111" s="3">
        <v>0</v>
      </c>
      <c r="F2111" s="20" t="s">
        <v>85</v>
      </c>
    </row>
    <row r="2112">
      <c r="C2112" s="8">
        <v>3</v>
      </c>
      <c r="D2112" s="9" t="s">
        <v>959</v>
      </c>
      <c r="E2112" s="3">
        <v>0</v>
      </c>
      <c r="F2112" s="20" t="s">
        <v>85</v>
      </c>
    </row>
    <row r="2113">
      <c r="C2113" s="8">
        <v>4</v>
      </c>
      <c r="D2113" s="9" t="s">
        <v>960</v>
      </c>
      <c r="E2113" s="3">
        <v>0</v>
      </c>
      <c r="F2113" s="20" t="s">
        <v>85</v>
      </c>
    </row>
    <row r="2114">
      <c r="C2114" s="7">
        <v>5</v>
      </c>
      <c r="D2114" s="12" t="s">
        <v>233</v>
      </c>
      <c r="E2114" s="19">
        <v>0</v>
      </c>
      <c r="F2114" s="22" t="s">
        <v>85</v>
      </c>
    </row>
    <row r="2115">
      <c r="C2115" s="10"/>
      <c r="D2115" s="13" t="s">
        <v>19</v>
      </c>
      <c r="E2115" s="17"/>
      <c r="F2115" s="16"/>
    </row>
    <row r="2117">
      <c r="B2117" s="4" t="str">
        <f ca="1" xml:space="preserve"> HYPERLINK("#'目次'!B98", "[93]")</f>
        <v>[93]</v>
      </c>
      <c r="C2117" s="1" t="s">
        <v>1088</v>
      </c>
    </row>
    <row r="2118">
      <c r="B2118" s="1" t="s">
        <v>7</v>
      </c>
      <c r="C2118" s="1" t="s">
        <v>1089</v>
      </c>
    </row>
    <row r="2119">
      <c r="B2119" s="1"/>
      <c r="C2119" s="1"/>
    </row>
    <row r="2120">
      <c r="E2120" s="5" t="s">
        <v>2</v>
      </c>
      <c r="F2120" s="15" t="s">
        <v>3</v>
      </c>
    </row>
    <row r="2121">
      <c r="C2121" s="6"/>
      <c r="D2121" s="11" t="s">
        <v>10</v>
      </c>
      <c r="E2121" s="14">
        <v>1</v>
      </c>
      <c r="F2121" s="18">
        <v>100</v>
      </c>
    </row>
    <row r="2122">
      <c r="C2122" s="8">
        <v>1</v>
      </c>
      <c r="D2122" s="9" t="s">
        <v>957</v>
      </c>
      <c r="E2122" s="3">
        <v>1</v>
      </c>
      <c r="F2122" s="2">
        <v>100</v>
      </c>
    </row>
    <row r="2123">
      <c r="C2123" s="8">
        <v>2</v>
      </c>
      <c r="D2123" s="9" t="s">
        <v>958</v>
      </c>
      <c r="E2123" s="3">
        <v>0</v>
      </c>
      <c r="F2123" s="20" t="s">
        <v>85</v>
      </c>
    </row>
    <row r="2124">
      <c r="C2124" s="8">
        <v>3</v>
      </c>
      <c r="D2124" s="9" t="s">
        <v>959</v>
      </c>
      <c r="E2124" s="3">
        <v>0</v>
      </c>
      <c r="F2124" s="20" t="s">
        <v>85</v>
      </c>
    </row>
    <row r="2125">
      <c r="C2125" s="8">
        <v>4</v>
      </c>
      <c r="D2125" s="9" t="s">
        <v>960</v>
      </c>
      <c r="E2125" s="3">
        <v>0</v>
      </c>
      <c r="F2125" s="20" t="s">
        <v>85</v>
      </c>
    </row>
    <row r="2126">
      <c r="C2126" s="7">
        <v>5</v>
      </c>
      <c r="D2126" s="12" t="s">
        <v>233</v>
      </c>
      <c r="E2126" s="19">
        <v>0</v>
      </c>
      <c r="F2126" s="22" t="s">
        <v>85</v>
      </c>
    </row>
    <row r="2127">
      <c r="C2127" s="10"/>
      <c r="D2127" s="13" t="s">
        <v>19</v>
      </c>
      <c r="E2127" s="17"/>
      <c r="F2127" s="16"/>
    </row>
    <row r="2129">
      <c r="B2129" s="4" t="str">
        <f ca="1" xml:space="preserve"> HYPERLINK("#'目次'!B99", "[94]")</f>
        <v>[94]</v>
      </c>
      <c r="C2129" s="1" t="s">
        <v>1091</v>
      </c>
    </row>
    <row r="2130">
      <c r="B2130" s="1" t="s">
        <v>7</v>
      </c>
      <c r="C2130" s="1" t="s">
        <v>1092</v>
      </c>
    </row>
    <row r="2131">
      <c r="B2131" s="1"/>
      <c r="C2131" s="1"/>
    </row>
    <row r="2132">
      <c r="E2132" s="5" t="s">
        <v>2</v>
      </c>
      <c r="F2132" s="15" t="s">
        <v>3</v>
      </c>
    </row>
    <row r="2133">
      <c r="C2133" s="6"/>
      <c r="D2133" s="11" t="s">
        <v>10</v>
      </c>
      <c r="E2133" s="14">
        <v>17</v>
      </c>
      <c r="F2133" s="18">
        <v>100</v>
      </c>
    </row>
    <row r="2134">
      <c r="C2134" s="8">
        <v>1</v>
      </c>
      <c r="D2134" s="9" t="s">
        <v>957</v>
      </c>
      <c r="E2134" s="3">
        <v>7</v>
      </c>
      <c r="F2134" s="2">
        <v>41.200000000000003</v>
      </c>
    </row>
    <row r="2135">
      <c r="C2135" s="8">
        <v>2</v>
      </c>
      <c r="D2135" s="9" t="s">
        <v>958</v>
      </c>
      <c r="E2135" s="3">
        <v>7</v>
      </c>
      <c r="F2135" s="2">
        <v>41.200000000000003</v>
      </c>
    </row>
    <row r="2136">
      <c r="C2136" s="8">
        <v>3</v>
      </c>
      <c r="D2136" s="9" t="s">
        <v>959</v>
      </c>
      <c r="E2136" s="3">
        <v>9</v>
      </c>
      <c r="F2136" s="2">
        <v>52.899999999999999</v>
      </c>
    </row>
    <row r="2137">
      <c r="C2137" s="8">
        <v>4</v>
      </c>
      <c r="D2137" s="9" t="s">
        <v>960</v>
      </c>
      <c r="E2137" s="3">
        <v>14</v>
      </c>
      <c r="F2137" s="2">
        <v>82.400000000000006</v>
      </c>
    </row>
    <row r="2138">
      <c r="C2138" s="7">
        <v>5</v>
      </c>
      <c r="D2138" s="12" t="s">
        <v>233</v>
      </c>
      <c r="E2138" s="19">
        <v>0</v>
      </c>
      <c r="F2138" s="22" t="s">
        <v>85</v>
      </c>
    </row>
    <row r="2139">
      <c r="C2139" s="10"/>
      <c r="D2139" s="13" t="s">
        <v>19</v>
      </c>
      <c r="E2139" s="17"/>
      <c r="F2139" s="16"/>
    </row>
    <row r="2141">
      <c r="B2141" s="4" t="str">
        <f ca="1" xml:space="preserve"> HYPERLINK("#'目次'!B100", "[95]")</f>
        <v>[95]</v>
      </c>
      <c r="C2141" s="1" t="s">
        <v>1094</v>
      </c>
    </row>
    <row r="2142">
      <c r="B2142" s="1" t="s">
        <v>7</v>
      </c>
      <c r="C2142" s="1" t="s">
        <v>1095</v>
      </c>
    </row>
    <row r="2143">
      <c r="B2143" s="1"/>
      <c r="C2143" s="1"/>
    </row>
    <row r="2144">
      <c r="E2144" s="5" t="s">
        <v>2</v>
      </c>
      <c r="F2144" s="15" t="s">
        <v>3</v>
      </c>
    </row>
    <row r="2145">
      <c r="C2145" s="6"/>
      <c r="D2145" s="11" t="s">
        <v>10</v>
      </c>
      <c r="E2145" s="14">
        <v>1</v>
      </c>
      <c r="F2145" s="18">
        <v>100</v>
      </c>
    </row>
    <row r="2146">
      <c r="C2146" s="8">
        <v>1</v>
      </c>
      <c r="D2146" s="9" t="s">
        <v>957</v>
      </c>
      <c r="E2146" s="3">
        <v>0</v>
      </c>
      <c r="F2146" s="20" t="s">
        <v>85</v>
      </c>
    </row>
    <row r="2147">
      <c r="C2147" s="8">
        <v>2</v>
      </c>
      <c r="D2147" s="9" t="s">
        <v>958</v>
      </c>
      <c r="E2147" s="3">
        <v>1</v>
      </c>
      <c r="F2147" s="2">
        <v>100</v>
      </c>
    </row>
    <row r="2148">
      <c r="C2148" s="8">
        <v>3</v>
      </c>
      <c r="D2148" s="9" t="s">
        <v>959</v>
      </c>
      <c r="E2148" s="3">
        <v>0</v>
      </c>
      <c r="F2148" s="20" t="s">
        <v>85</v>
      </c>
    </row>
    <row r="2149">
      <c r="C2149" s="8">
        <v>4</v>
      </c>
      <c r="D2149" s="9" t="s">
        <v>960</v>
      </c>
      <c r="E2149" s="3">
        <v>1</v>
      </c>
      <c r="F2149" s="2">
        <v>100</v>
      </c>
    </row>
    <row r="2150">
      <c r="C2150" s="7">
        <v>5</v>
      </c>
      <c r="D2150" s="12" t="s">
        <v>233</v>
      </c>
      <c r="E2150" s="19">
        <v>0</v>
      </c>
      <c r="F2150" s="22" t="s">
        <v>85</v>
      </c>
    </row>
    <row r="2151">
      <c r="C2151" s="10"/>
      <c r="D2151" s="13" t="s">
        <v>19</v>
      </c>
      <c r="E2151" s="17"/>
      <c r="F2151" s="16"/>
    </row>
    <row r="2153">
      <c r="B2153" s="4" t="str">
        <f ca="1" xml:space="preserve"> HYPERLINK("#'目次'!B101", "[96]")</f>
        <v>[96]</v>
      </c>
      <c r="C2153" s="1" t="s">
        <v>1097</v>
      </c>
    </row>
    <row r="2154">
      <c r="B2154" s="1" t="s">
        <v>7</v>
      </c>
      <c r="C2154" s="1" t="s">
        <v>1098</v>
      </c>
    </row>
    <row r="2155">
      <c r="B2155" s="1"/>
      <c r="C2155" s="1"/>
    </row>
    <row r="2156">
      <c r="E2156" s="5" t="s">
        <v>2</v>
      </c>
      <c r="F2156" s="15" t="s">
        <v>3</v>
      </c>
    </row>
    <row r="2157">
      <c r="C2157" s="6"/>
      <c r="D2157" s="11" t="s">
        <v>10</v>
      </c>
      <c r="E2157" s="14">
        <v>1</v>
      </c>
      <c r="F2157" s="18">
        <v>100</v>
      </c>
    </row>
    <row r="2158">
      <c r="C2158" s="8">
        <v>1</v>
      </c>
      <c r="D2158" s="9" t="s">
        <v>957</v>
      </c>
      <c r="E2158" s="3">
        <v>0</v>
      </c>
      <c r="F2158" s="20" t="s">
        <v>85</v>
      </c>
    </row>
    <row r="2159">
      <c r="C2159" s="8">
        <v>2</v>
      </c>
      <c r="D2159" s="9" t="s">
        <v>958</v>
      </c>
      <c r="E2159" s="3">
        <v>0</v>
      </c>
      <c r="F2159" s="20" t="s">
        <v>85</v>
      </c>
    </row>
    <row r="2160">
      <c r="C2160" s="8">
        <v>3</v>
      </c>
      <c r="D2160" s="9" t="s">
        <v>959</v>
      </c>
      <c r="E2160" s="3">
        <v>0</v>
      </c>
      <c r="F2160" s="20" t="s">
        <v>85</v>
      </c>
    </row>
    <row r="2161">
      <c r="C2161" s="8">
        <v>4</v>
      </c>
      <c r="D2161" s="9" t="s">
        <v>960</v>
      </c>
      <c r="E2161" s="3">
        <v>1</v>
      </c>
      <c r="F2161" s="2">
        <v>100</v>
      </c>
    </row>
    <row r="2162">
      <c r="C2162" s="7">
        <v>5</v>
      </c>
      <c r="D2162" s="12" t="s">
        <v>233</v>
      </c>
      <c r="E2162" s="19">
        <v>0</v>
      </c>
      <c r="F2162" s="22" t="s">
        <v>85</v>
      </c>
    </row>
    <row r="2163">
      <c r="C2163" s="10"/>
      <c r="D2163" s="13" t="s">
        <v>19</v>
      </c>
      <c r="E2163" s="17"/>
      <c r="F2163" s="16"/>
    </row>
    <row r="2165">
      <c r="B2165" s="4" t="str">
        <f ca="1" xml:space="preserve"> HYPERLINK("#'目次'!B102", "[97]")</f>
        <v>[97]</v>
      </c>
      <c r="C2165" s="1" t="s">
        <v>1100</v>
      </c>
    </row>
    <row r="2166">
      <c r="B2166" s="1" t="s">
        <v>7</v>
      </c>
      <c r="C2166" s="1" t="s">
        <v>1101</v>
      </c>
    </row>
    <row r="2167">
      <c r="B2167" s="1"/>
      <c r="C2167" s="1"/>
    </row>
    <row r="2168">
      <c r="E2168" s="5" t="s">
        <v>2</v>
      </c>
      <c r="F2168" s="15" t="s">
        <v>3</v>
      </c>
    </row>
    <row r="2169">
      <c r="C2169" s="6"/>
      <c r="D2169" s="11" t="s">
        <v>10</v>
      </c>
      <c r="E2169" s="14">
        <v>5</v>
      </c>
      <c r="F2169" s="18">
        <v>100</v>
      </c>
    </row>
    <row r="2170">
      <c r="C2170" s="8">
        <v>1</v>
      </c>
      <c r="D2170" s="9" t="s">
        <v>957</v>
      </c>
      <c r="E2170" s="3">
        <v>0</v>
      </c>
      <c r="F2170" s="20" t="s">
        <v>85</v>
      </c>
    </row>
    <row r="2171">
      <c r="C2171" s="8">
        <v>2</v>
      </c>
      <c r="D2171" s="9" t="s">
        <v>958</v>
      </c>
      <c r="E2171" s="3">
        <v>1</v>
      </c>
      <c r="F2171" s="2">
        <v>20</v>
      </c>
    </row>
    <row r="2172">
      <c r="C2172" s="8">
        <v>3</v>
      </c>
      <c r="D2172" s="9" t="s">
        <v>959</v>
      </c>
      <c r="E2172" s="3">
        <v>0</v>
      </c>
      <c r="F2172" s="20" t="s">
        <v>85</v>
      </c>
    </row>
    <row r="2173">
      <c r="C2173" s="8">
        <v>4</v>
      </c>
      <c r="D2173" s="9" t="s">
        <v>960</v>
      </c>
      <c r="E2173" s="3">
        <v>4</v>
      </c>
      <c r="F2173" s="2">
        <v>80</v>
      </c>
    </row>
    <row r="2174">
      <c r="C2174" s="7">
        <v>5</v>
      </c>
      <c r="D2174" s="12" t="s">
        <v>233</v>
      </c>
      <c r="E2174" s="19">
        <v>0</v>
      </c>
      <c r="F2174" s="22" t="s">
        <v>85</v>
      </c>
    </row>
    <row r="2175">
      <c r="C2175" s="10"/>
      <c r="D2175" s="13" t="s">
        <v>19</v>
      </c>
      <c r="E2175" s="17"/>
      <c r="F2175" s="16"/>
    </row>
    <row r="2177">
      <c r="B2177" s="4" t="str">
        <f ca="1" xml:space="preserve"> HYPERLINK("#'目次'!B103", "[98]")</f>
        <v>[98]</v>
      </c>
      <c r="C2177" s="1" t="s">
        <v>1103</v>
      </c>
    </row>
    <row r="2178">
      <c r="B2178" s="1" t="s">
        <v>7</v>
      </c>
      <c r="C2178" s="1" t="s">
        <v>1104</v>
      </c>
    </row>
    <row r="2179">
      <c r="B2179" s="1"/>
      <c r="C2179" s="1"/>
    </row>
    <row r="2180">
      <c r="E2180" s="5" t="s">
        <v>2</v>
      </c>
      <c r="F2180" s="15" t="s">
        <v>3</v>
      </c>
    </row>
    <row r="2181">
      <c r="C2181" s="6"/>
      <c r="D2181" s="11" t="s">
        <v>10</v>
      </c>
      <c r="E2181" s="14">
        <v>1</v>
      </c>
      <c r="F2181" s="18">
        <v>100</v>
      </c>
    </row>
    <row r="2182">
      <c r="C2182" s="8">
        <v>1</v>
      </c>
      <c r="D2182" s="9" t="s">
        <v>957</v>
      </c>
      <c r="E2182" s="3">
        <v>0</v>
      </c>
      <c r="F2182" s="20" t="s">
        <v>85</v>
      </c>
    </row>
    <row r="2183">
      <c r="C2183" s="8">
        <v>2</v>
      </c>
      <c r="D2183" s="9" t="s">
        <v>958</v>
      </c>
      <c r="E2183" s="3">
        <v>1</v>
      </c>
      <c r="F2183" s="2">
        <v>100</v>
      </c>
    </row>
    <row r="2184">
      <c r="C2184" s="8">
        <v>3</v>
      </c>
      <c r="D2184" s="9" t="s">
        <v>959</v>
      </c>
      <c r="E2184" s="3">
        <v>0</v>
      </c>
      <c r="F2184" s="20" t="s">
        <v>85</v>
      </c>
    </row>
    <row r="2185">
      <c r="C2185" s="8">
        <v>4</v>
      </c>
      <c r="D2185" s="9" t="s">
        <v>960</v>
      </c>
      <c r="E2185" s="3">
        <v>1</v>
      </c>
      <c r="F2185" s="2">
        <v>100</v>
      </c>
    </row>
    <row r="2186">
      <c r="C2186" s="7">
        <v>5</v>
      </c>
      <c r="D2186" s="12" t="s">
        <v>233</v>
      </c>
      <c r="E2186" s="19">
        <v>0</v>
      </c>
      <c r="F2186" s="22" t="s">
        <v>85</v>
      </c>
    </row>
    <row r="2187">
      <c r="C2187" s="10"/>
      <c r="D2187" s="13" t="s">
        <v>19</v>
      </c>
      <c r="E2187" s="17"/>
      <c r="F2187" s="16"/>
    </row>
    <row r="2189">
      <c r="B2189" s="4" t="str">
        <f ca="1" xml:space="preserve"> HYPERLINK("#'目次'!B104", "[99]")</f>
        <v>[99]</v>
      </c>
      <c r="C2189" s="1" t="s">
        <v>1106</v>
      </c>
    </row>
    <row r="2190">
      <c r="B2190" s="1" t="s">
        <v>7</v>
      </c>
      <c r="C2190" s="1" t="s">
        <v>1107</v>
      </c>
    </row>
    <row r="2191">
      <c r="B2191" s="1"/>
      <c r="C2191" s="1"/>
    </row>
    <row r="2192">
      <c r="E2192" s="5" t="s">
        <v>2</v>
      </c>
      <c r="F2192" s="15" t="s">
        <v>3</v>
      </c>
    </row>
    <row r="2193">
      <c r="C2193" s="6"/>
      <c r="D2193" s="11" t="s">
        <v>10</v>
      </c>
      <c r="E2193" s="14">
        <v>1</v>
      </c>
      <c r="F2193" s="18">
        <v>100</v>
      </c>
    </row>
    <row r="2194">
      <c r="C2194" s="8">
        <v>1</v>
      </c>
      <c r="D2194" s="9" t="s">
        <v>957</v>
      </c>
      <c r="E2194" s="3">
        <v>0</v>
      </c>
      <c r="F2194" s="20" t="s">
        <v>85</v>
      </c>
    </row>
    <row r="2195">
      <c r="C2195" s="8">
        <v>2</v>
      </c>
      <c r="D2195" s="9" t="s">
        <v>958</v>
      </c>
      <c r="E2195" s="3">
        <v>1</v>
      </c>
      <c r="F2195" s="2">
        <v>100</v>
      </c>
    </row>
    <row r="2196">
      <c r="C2196" s="8">
        <v>3</v>
      </c>
      <c r="D2196" s="9" t="s">
        <v>959</v>
      </c>
      <c r="E2196" s="3">
        <v>0</v>
      </c>
      <c r="F2196" s="20" t="s">
        <v>85</v>
      </c>
    </row>
    <row r="2197">
      <c r="C2197" s="8">
        <v>4</v>
      </c>
      <c r="D2197" s="9" t="s">
        <v>960</v>
      </c>
      <c r="E2197" s="3">
        <v>1</v>
      </c>
      <c r="F2197" s="2">
        <v>100</v>
      </c>
    </row>
    <row r="2198">
      <c r="C2198" s="7">
        <v>5</v>
      </c>
      <c r="D2198" s="12" t="s">
        <v>233</v>
      </c>
      <c r="E2198" s="19">
        <v>0</v>
      </c>
      <c r="F2198" s="22" t="s">
        <v>85</v>
      </c>
    </row>
    <row r="2199">
      <c r="C2199" s="10"/>
      <c r="D2199" s="13" t="s">
        <v>19</v>
      </c>
      <c r="E2199" s="17"/>
      <c r="F2199" s="16"/>
    </row>
    <row r="2201">
      <c r="B2201" s="4" t="str">
        <f ca="1" xml:space="preserve"> HYPERLINK("#'目次'!B105", "[100]")</f>
        <v>[100]</v>
      </c>
      <c r="C2201" s="1" t="s">
        <v>1109</v>
      </c>
    </row>
    <row r="2202">
      <c r="B2202" s="1" t="s">
        <v>7</v>
      </c>
      <c r="C2202" s="1" t="s">
        <v>1110</v>
      </c>
    </row>
    <row r="2203">
      <c r="B2203" s="1"/>
      <c r="C2203" s="1"/>
    </row>
    <row r="2204">
      <c r="E2204" s="5" t="s">
        <v>2</v>
      </c>
      <c r="F2204" s="15" t="s">
        <v>3</v>
      </c>
    </row>
    <row r="2205">
      <c r="C2205" s="6"/>
      <c r="D2205" s="11" t="s">
        <v>10</v>
      </c>
      <c r="E2205" s="14">
        <v>1</v>
      </c>
      <c r="F2205" s="18">
        <v>100</v>
      </c>
    </row>
    <row r="2206">
      <c r="C2206" s="8">
        <v>1</v>
      </c>
      <c r="D2206" s="9" t="s">
        <v>957</v>
      </c>
      <c r="E2206" s="3">
        <v>1</v>
      </c>
      <c r="F2206" s="2">
        <v>100</v>
      </c>
    </row>
    <row r="2207">
      <c r="C2207" s="8">
        <v>2</v>
      </c>
      <c r="D2207" s="9" t="s">
        <v>958</v>
      </c>
      <c r="E2207" s="3">
        <v>0</v>
      </c>
      <c r="F2207" s="20" t="s">
        <v>85</v>
      </c>
    </row>
    <row r="2208">
      <c r="C2208" s="8">
        <v>3</v>
      </c>
      <c r="D2208" s="9" t="s">
        <v>959</v>
      </c>
      <c r="E2208" s="3">
        <v>0</v>
      </c>
      <c r="F2208" s="20" t="s">
        <v>85</v>
      </c>
    </row>
    <row r="2209">
      <c r="C2209" s="8">
        <v>4</v>
      </c>
      <c r="D2209" s="9" t="s">
        <v>960</v>
      </c>
      <c r="E2209" s="3">
        <v>1</v>
      </c>
      <c r="F2209" s="2">
        <v>100</v>
      </c>
    </row>
    <row r="2210">
      <c r="C2210" s="7">
        <v>5</v>
      </c>
      <c r="D2210" s="12" t="s">
        <v>233</v>
      </c>
      <c r="E2210" s="19">
        <v>0</v>
      </c>
      <c r="F2210" s="22" t="s">
        <v>85</v>
      </c>
    </row>
    <row r="2211">
      <c r="C2211" s="10"/>
      <c r="D2211" s="13" t="s">
        <v>19</v>
      </c>
      <c r="E2211" s="17"/>
      <c r="F2211" s="16"/>
    </row>
    <row r="2213">
      <c r="B2213" s="4" t="str">
        <f ca="1" xml:space="preserve"> HYPERLINK("#'目次'!B106", "[101]")</f>
        <v>[101]</v>
      </c>
      <c r="C2213" s="1" t="s">
        <v>1112</v>
      </c>
    </row>
    <row r="2214">
      <c r="B2214" s="1" t="s">
        <v>7</v>
      </c>
      <c r="C2214" s="1" t="s">
        <v>1113</v>
      </c>
    </row>
    <row r="2215">
      <c r="B2215" s="1"/>
      <c r="C2215" s="1"/>
    </row>
    <row r="2216">
      <c r="E2216" s="5" t="s">
        <v>2</v>
      </c>
      <c r="F2216" s="15" t="s">
        <v>3</v>
      </c>
    </row>
    <row r="2217">
      <c r="C2217" s="6"/>
      <c r="D2217" s="11" t="s">
        <v>10</v>
      </c>
      <c r="E2217" s="14">
        <v>1</v>
      </c>
      <c r="F2217" s="18">
        <v>100</v>
      </c>
    </row>
    <row r="2218">
      <c r="C2218" s="8">
        <v>1</v>
      </c>
      <c r="D2218" s="9" t="s">
        <v>957</v>
      </c>
      <c r="E2218" s="3">
        <v>1</v>
      </c>
      <c r="F2218" s="2">
        <v>100</v>
      </c>
    </row>
    <row r="2219">
      <c r="C2219" s="8">
        <v>2</v>
      </c>
      <c r="D2219" s="9" t="s">
        <v>958</v>
      </c>
      <c r="E2219" s="3">
        <v>1</v>
      </c>
      <c r="F2219" s="2">
        <v>100</v>
      </c>
    </row>
    <row r="2220">
      <c r="C2220" s="8">
        <v>3</v>
      </c>
      <c r="D2220" s="9" t="s">
        <v>959</v>
      </c>
      <c r="E2220" s="3">
        <v>1</v>
      </c>
      <c r="F2220" s="2">
        <v>100</v>
      </c>
    </row>
    <row r="2221">
      <c r="C2221" s="8">
        <v>4</v>
      </c>
      <c r="D2221" s="9" t="s">
        <v>960</v>
      </c>
      <c r="E2221" s="3">
        <v>1</v>
      </c>
      <c r="F2221" s="2">
        <v>100</v>
      </c>
    </row>
    <row r="2222">
      <c r="C2222" s="7">
        <v>5</v>
      </c>
      <c r="D2222" s="12" t="s">
        <v>233</v>
      </c>
      <c r="E2222" s="19">
        <v>0</v>
      </c>
      <c r="F2222" s="22" t="s">
        <v>85</v>
      </c>
    </row>
    <row r="2223">
      <c r="C2223" s="10"/>
      <c r="D2223" s="13" t="s">
        <v>19</v>
      </c>
      <c r="E2223" s="17"/>
      <c r="F2223" s="16"/>
    </row>
    <row r="2225">
      <c r="B2225" s="4" t="str">
        <f ca="1" xml:space="preserve"> HYPERLINK("#'目次'!B107", "[102]")</f>
        <v>[102]</v>
      </c>
      <c r="C2225" s="1" t="s">
        <v>1115</v>
      </c>
    </row>
    <row r="2226">
      <c r="B2226" s="1" t="s">
        <v>7</v>
      </c>
      <c r="C2226" s="1" t="s">
        <v>1116</v>
      </c>
    </row>
    <row r="2227">
      <c r="B2227" s="1"/>
      <c r="C2227" s="1"/>
    </row>
    <row r="2228">
      <c r="E2228" s="5" t="s">
        <v>2</v>
      </c>
      <c r="F2228" s="15" t="s">
        <v>3</v>
      </c>
    </row>
    <row r="2229">
      <c r="C2229" s="6"/>
      <c r="D2229" s="11" t="s">
        <v>10</v>
      </c>
      <c r="E2229" s="14">
        <v>1</v>
      </c>
      <c r="F2229" s="18">
        <v>100</v>
      </c>
    </row>
    <row r="2230">
      <c r="C2230" s="8">
        <v>1</v>
      </c>
      <c r="D2230" s="9" t="s">
        <v>957</v>
      </c>
      <c r="E2230" s="3">
        <v>0</v>
      </c>
      <c r="F2230" s="20" t="s">
        <v>85</v>
      </c>
    </row>
    <row r="2231">
      <c r="C2231" s="8">
        <v>2</v>
      </c>
      <c r="D2231" s="9" t="s">
        <v>958</v>
      </c>
      <c r="E2231" s="3">
        <v>0</v>
      </c>
      <c r="F2231" s="20" t="s">
        <v>85</v>
      </c>
    </row>
    <row r="2232">
      <c r="C2232" s="8">
        <v>3</v>
      </c>
      <c r="D2232" s="9" t="s">
        <v>959</v>
      </c>
      <c r="E2232" s="3">
        <v>0</v>
      </c>
      <c r="F2232" s="20" t="s">
        <v>85</v>
      </c>
    </row>
    <row r="2233">
      <c r="C2233" s="8">
        <v>4</v>
      </c>
      <c r="D2233" s="9" t="s">
        <v>960</v>
      </c>
      <c r="E2233" s="3">
        <v>1</v>
      </c>
      <c r="F2233" s="2">
        <v>100</v>
      </c>
    </row>
    <row r="2234">
      <c r="C2234" s="7">
        <v>5</v>
      </c>
      <c r="D2234" s="12" t="s">
        <v>233</v>
      </c>
      <c r="E2234" s="19">
        <v>0</v>
      </c>
      <c r="F2234" s="22" t="s">
        <v>85</v>
      </c>
    </row>
    <row r="2235">
      <c r="C2235" s="10"/>
      <c r="D2235" s="13" t="s">
        <v>19</v>
      </c>
      <c r="E2235" s="17"/>
      <c r="F2235" s="16"/>
    </row>
    <row r="2237">
      <c r="B2237" s="4" t="str">
        <f ca="1" xml:space="preserve"> HYPERLINK("#'目次'!B108", "[103]")</f>
        <v>[103]</v>
      </c>
      <c r="C2237" s="1" t="s">
        <v>1118</v>
      </c>
    </row>
    <row r="2238">
      <c r="B2238" s="1" t="s">
        <v>7</v>
      </c>
      <c r="C2238" s="1" t="s">
        <v>1119</v>
      </c>
    </row>
    <row r="2239">
      <c r="B2239" s="1"/>
      <c r="C2239" s="1"/>
    </row>
    <row r="2240">
      <c r="E2240" s="5" t="s">
        <v>2</v>
      </c>
      <c r="F2240" s="15" t="s">
        <v>3</v>
      </c>
    </row>
    <row r="2241">
      <c r="C2241" s="6"/>
      <c r="D2241" s="11" t="s">
        <v>10</v>
      </c>
      <c r="E2241" s="14">
        <v>1</v>
      </c>
      <c r="F2241" s="18">
        <v>100</v>
      </c>
    </row>
    <row r="2242">
      <c r="C2242" s="8">
        <v>1</v>
      </c>
      <c r="D2242" s="9" t="s">
        <v>957</v>
      </c>
      <c r="E2242" s="3">
        <v>0</v>
      </c>
      <c r="F2242" s="20" t="s">
        <v>85</v>
      </c>
    </row>
    <row r="2243">
      <c r="C2243" s="8">
        <v>2</v>
      </c>
      <c r="D2243" s="9" t="s">
        <v>958</v>
      </c>
      <c r="E2243" s="3">
        <v>0</v>
      </c>
      <c r="F2243" s="20" t="s">
        <v>85</v>
      </c>
    </row>
    <row r="2244">
      <c r="C2244" s="8">
        <v>3</v>
      </c>
      <c r="D2244" s="9" t="s">
        <v>959</v>
      </c>
      <c r="E2244" s="3">
        <v>0</v>
      </c>
      <c r="F2244" s="20" t="s">
        <v>85</v>
      </c>
    </row>
    <row r="2245">
      <c r="C2245" s="8">
        <v>4</v>
      </c>
      <c r="D2245" s="9" t="s">
        <v>960</v>
      </c>
      <c r="E2245" s="3">
        <v>0</v>
      </c>
      <c r="F2245" s="20" t="s">
        <v>85</v>
      </c>
    </row>
    <row r="2246">
      <c r="C2246" s="7">
        <v>5</v>
      </c>
      <c r="D2246" s="12" t="s">
        <v>233</v>
      </c>
      <c r="E2246" s="19">
        <v>1</v>
      </c>
      <c r="F2246" s="21">
        <v>100</v>
      </c>
    </row>
    <row r="2247">
      <c r="C2247" s="10"/>
      <c r="D2247" s="13" t="s">
        <v>19</v>
      </c>
      <c r="E2247" s="17"/>
      <c r="F2247" s="16"/>
    </row>
    <row r="2249">
      <c r="B2249" s="4" t="str">
        <f ca="1" xml:space="preserve"> HYPERLINK("#'目次'!B109", "[104]")</f>
        <v>[104]</v>
      </c>
      <c r="C2249" s="1" t="s">
        <v>1121</v>
      </c>
    </row>
    <row r="2250">
      <c r="B2250" s="1" t="s">
        <v>7</v>
      </c>
      <c r="C2250" s="1" t="s">
        <v>1122</v>
      </c>
    </row>
    <row r="2251">
      <c r="B2251" s="1"/>
      <c r="C2251" s="1"/>
    </row>
    <row r="2252">
      <c r="E2252" s="5" t="s">
        <v>2</v>
      </c>
      <c r="F2252" s="15" t="s">
        <v>3</v>
      </c>
    </row>
    <row r="2253">
      <c r="C2253" s="6"/>
      <c r="D2253" s="11" t="s">
        <v>10</v>
      </c>
      <c r="E2253" s="14">
        <v>0</v>
      </c>
      <c r="F2253" s="30" t="s">
        <v>85</v>
      </c>
    </row>
    <row r="2254">
      <c r="C2254" s="8">
        <v>1</v>
      </c>
      <c r="D2254" s="9" t="s">
        <v>957</v>
      </c>
      <c r="E2254" s="3">
        <v>0</v>
      </c>
      <c r="F2254" s="20" t="s">
        <v>85</v>
      </c>
    </row>
    <row r="2255">
      <c r="C2255" s="8">
        <v>2</v>
      </c>
      <c r="D2255" s="9" t="s">
        <v>958</v>
      </c>
      <c r="E2255" s="3">
        <v>0</v>
      </c>
      <c r="F2255" s="20" t="s">
        <v>85</v>
      </c>
    </row>
    <row r="2256">
      <c r="C2256" s="8">
        <v>3</v>
      </c>
      <c r="D2256" s="9" t="s">
        <v>959</v>
      </c>
      <c r="E2256" s="3">
        <v>0</v>
      </c>
      <c r="F2256" s="20" t="s">
        <v>85</v>
      </c>
    </row>
    <row r="2257">
      <c r="C2257" s="8">
        <v>4</v>
      </c>
      <c r="D2257" s="9" t="s">
        <v>960</v>
      </c>
      <c r="E2257" s="3">
        <v>0</v>
      </c>
      <c r="F2257" s="20" t="s">
        <v>85</v>
      </c>
    </row>
    <row r="2258">
      <c r="C2258" s="7">
        <v>5</v>
      </c>
      <c r="D2258" s="12" t="s">
        <v>233</v>
      </c>
      <c r="E2258" s="19">
        <v>0</v>
      </c>
      <c r="F2258" s="22" t="s">
        <v>85</v>
      </c>
    </row>
    <row r="2259">
      <c r="C2259" s="10"/>
      <c r="D2259" s="13" t="s">
        <v>19</v>
      </c>
      <c r="E2259" s="17"/>
      <c r="F2259" s="16"/>
    </row>
    <row r="2261">
      <c r="B2261" s="4" t="str">
        <f ca="1" xml:space="preserve"> HYPERLINK("#'目次'!B110", "[105]")</f>
        <v>[105]</v>
      </c>
      <c r="C2261" s="1" t="s">
        <v>1124</v>
      </c>
    </row>
    <row r="2262">
      <c r="B2262" s="1" t="s">
        <v>7</v>
      </c>
      <c r="C2262" s="1" t="s">
        <v>1125</v>
      </c>
    </row>
    <row r="2263">
      <c r="B2263" s="1"/>
      <c r="C2263" s="1"/>
    </row>
    <row r="2264">
      <c r="E2264" s="5" t="s">
        <v>2</v>
      </c>
      <c r="F2264" s="15" t="s">
        <v>3</v>
      </c>
    </row>
    <row r="2265">
      <c r="C2265" s="6"/>
      <c r="D2265" s="11" t="s">
        <v>10</v>
      </c>
      <c r="E2265" s="14">
        <v>1</v>
      </c>
      <c r="F2265" s="18">
        <v>100</v>
      </c>
    </row>
    <row r="2266">
      <c r="C2266" s="8">
        <v>1</v>
      </c>
      <c r="D2266" s="9" t="s">
        <v>957</v>
      </c>
      <c r="E2266" s="3">
        <v>0</v>
      </c>
      <c r="F2266" s="20" t="s">
        <v>85</v>
      </c>
    </row>
    <row r="2267">
      <c r="C2267" s="8">
        <v>2</v>
      </c>
      <c r="D2267" s="9" t="s">
        <v>958</v>
      </c>
      <c r="E2267" s="3">
        <v>0</v>
      </c>
      <c r="F2267" s="20" t="s">
        <v>85</v>
      </c>
    </row>
    <row r="2268">
      <c r="C2268" s="8">
        <v>3</v>
      </c>
      <c r="D2268" s="9" t="s">
        <v>959</v>
      </c>
      <c r="E2268" s="3">
        <v>0</v>
      </c>
      <c r="F2268" s="20" t="s">
        <v>85</v>
      </c>
    </row>
    <row r="2269">
      <c r="C2269" s="8">
        <v>4</v>
      </c>
      <c r="D2269" s="9" t="s">
        <v>960</v>
      </c>
      <c r="E2269" s="3">
        <v>1</v>
      </c>
      <c r="F2269" s="2">
        <v>100</v>
      </c>
    </row>
    <row r="2270">
      <c r="C2270" s="7">
        <v>5</v>
      </c>
      <c r="D2270" s="12" t="s">
        <v>233</v>
      </c>
      <c r="E2270" s="19">
        <v>0</v>
      </c>
      <c r="F2270" s="22" t="s">
        <v>85</v>
      </c>
    </row>
    <row r="2271">
      <c r="C2271" s="10"/>
      <c r="D2271" s="13" t="s">
        <v>19</v>
      </c>
      <c r="E2271" s="17"/>
      <c r="F2271" s="16"/>
    </row>
    <row r="2273">
      <c r="B2273" s="4" t="str">
        <f ca="1" xml:space="preserve"> HYPERLINK("#'目次'!B111", "[106]")</f>
        <v>[106]</v>
      </c>
      <c r="C2273" s="1" t="s">
        <v>1127</v>
      </c>
    </row>
    <row r="2274">
      <c r="B2274" s="1" t="s">
        <v>7</v>
      </c>
      <c r="C2274" s="1" t="s">
        <v>1128</v>
      </c>
    </row>
    <row r="2275">
      <c r="B2275" s="1"/>
      <c r="C2275" s="1"/>
    </row>
    <row r="2276">
      <c r="E2276" s="5" t="s">
        <v>2</v>
      </c>
      <c r="F2276" s="15" t="s">
        <v>3</v>
      </c>
    </row>
    <row r="2277">
      <c r="C2277" s="6"/>
      <c r="D2277" s="11" t="s">
        <v>10</v>
      </c>
      <c r="E2277" s="14">
        <v>9</v>
      </c>
      <c r="F2277" s="18">
        <v>100</v>
      </c>
    </row>
    <row r="2278">
      <c r="C2278" s="8">
        <v>1</v>
      </c>
      <c r="D2278" s="9" t="s">
        <v>957</v>
      </c>
      <c r="E2278" s="3">
        <v>6</v>
      </c>
      <c r="F2278" s="2">
        <v>66.700000000000003</v>
      </c>
    </row>
    <row r="2279">
      <c r="C2279" s="8">
        <v>2</v>
      </c>
      <c r="D2279" s="9" t="s">
        <v>958</v>
      </c>
      <c r="E2279" s="3">
        <v>1</v>
      </c>
      <c r="F2279" s="2">
        <v>11.1</v>
      </c>
    </row>
    <row r="2280">
      <c r="C2280" s="8">
        <v>3</v>
      </c>
      <c r="D2280" s="9" t="s">
        <v>959</v>
      </c>
      <c r="E2280" s="3">
        <v>5</v>
      </c>
      <c r="F2280" s="2">
        <v>55.600000000000001</v>
      </c>
    </row>
    <row r="2281">
      <c r="C2281" s="8">
        <v>4</v>
      </c>
      <c r="D2281" s="9" t="s">
        <v>960</v>
      </c>
      <c r="E2281" s="3">
        <v>3</v>
      </c>
      <c r="F2281" s="2">
        <v>33.299999999999997</v>
      </c>
    </row>
    <row r="2282">
      <c r="C2282" s="7">
        <v>5</v>
      </c>
      <c r="D2282" s="12" t="s">
        <v>233</v>
      </c>
      <c r="E2282" s="19">
        <v>1</v>
      </c>
      <c r="F2282" s="21">
        <v>11.1</v>
      </c>
    </row>
    <row r="2283">
      <c r="C2283" s="10"/>
      <c r="D2283" s="13" t="s">
        <v>19</v>
      </c>
      <c r="E2283" s="17"/>
      <c r="F2283" s="16"/>
    </row>
    <row r="2285">
      <c r="B2285" s="4" t="str">
        <f ca="1" xml:space="preserve"> HYPERLINK("#'目次'!B112", "[107]")</f>
        <v>[107]</v>
      </c>
      <c r="C2285" s="1" t="s">
        <v>1130</v>
      </c>
    </row>
    <row r="2286">
      <c r="B2286" s="1" t="s">
        <v>7</v>
      </c>
      <c r="C2286" s="1" t="s">
        <v>1131</v>
      </c>
    </row>
    <row r="2287">
      <c r="B2287" s="1"/>
      <c r="C2287" s="1"/>
    </row>
    <row r="2288">
      <c r="E2288" s="5" t="s">
        <v>2</v>
      </c>
      <c r="F2288" s="15" t="s">
        <v>3</v>
      </c>
    </row>
    <row r="2289">
      <c r="C2289" s="6"/>
      <c r="D2289" s="11" t="s">
        <v>10</v>
      </c>
      <c r="E2289" s="14">
        <v>1</v>
      </c>
      <c r="F2289" s="18">
        <v>100</v>
      </c>
    </row>
    <row r="2290">
      <c r="C2290" s="8">
        <v>1</v>
      </c>
      <c r="D2290" s="9" t="s">
        <v>957</v>
      </c>
      <c r="E2290" s="3">
        <v>0</v>
      </c>
      <c r="F2290" s="20" t="s">
        <v>85</v>
      </c>
    </row>
    <row r="2291">
      <c r="C2291" s="8">
        <v>2</v>
      </c>
      <c r="D2291" s="9" t="s">
        <v>958</v>
      </c>
      <c r="E2291" s="3">
        <v>0</v>
      </c>
      <c r="F2291" s="20" t="s">
        <v>85</v>
      </c>
    </row>
    <row r="2292">
      <c r="C2292" s="8">
        <v>3</v>
      </c>
      <c r="D2292" s="9" t="s">
        <v>959</v>
      </c>
      <c r="E2292" s="3">
        <v>1</v>
      </c>
      <c r="F2292" s="2">
        <v>100</v>
      </c>
    </row>
    <row r="2293">
      <c r="C2293" s="8">
        <v>4</v>
      </c>
      <c r="D2293" s="9" t="s">
        <v>960</v>
      </c>
      <c r="E2293" s="3">
        <v>0</v>
      </c>
      <c r="F2293" s="20" t="s">
        <v>85</v>
      </c>
    </row>
    <row r="2294">
      <c r="C2294" s="7">
        <v>5</v>
      </c>
      <c r="D2294" s="12" t="s">
        <v>233</v>
      </c>
      <c r="E2294" s="19">
        <v>0</v>
      </c>
      <c r="F2294" s="22" t="s">
        <v>85</v>
      </c>
    </row>
    <row r="2295">
      <c r="C2295" s="10"/>
      <c r="D2295" s="13" t="s">
        <v>19</v>
      </c>
      <c r="E2295" s="17"/>
      <c r="F2295" s="16"/>
    </row>
    <row r="2297">
      <c r="B2297" s="4" t="str">
        <f ca="1" xml:space="preserve"> HYPERLINK("#'目次'!B113", "[108]")</f>
        <v>[108]</v>
      </c>
      <c r="C2297" s="1" t="s">
        <v>1133</v>
      </c>
    </row>
    <row r="2298">
      <c r="B2298" s="1"/>
      <c r="C2298" s="1"/>
    </row>
    <row r="2299">
      <c r="B2299" s="1"/>
      <c r="C2299" s="1"/>
    </row>
    <row r="2300">
      <c r="E2300" s="5" t="s">
        <v>2</v>
      </c>
      <c r="F2300" s="15" t="s">
        <v>3</v>
      </c>
    </row>
    <row r="2301">
      <c r="C2301" s="6"/>
      <c r="D2301" s="11" t="s">
        <v>10</v>
      </c>
      <c r="E2301" s="14">
        <v>1663</v>
      </c>
      <c r="F2301" s="18">
        <v>100</v>
      </c>
    </row>
    <row r="2302">
      <c r="C2302" s="8">
        <v>1</v>
      </c>
      <c r="D2302" s="9" t="s">
        <v>1134</v>
      </c>
      <c r="E2302" s="3">
        <v>467</v>
      </c>
      <c r="F2302" s="2">
        <v>28.100000000000001</v>
      </c>
    </row>
    <row r="2303">
      <c r="C2303" s="8">
        <v>2</v>
      </c>
      <c r="D2303" s="9" t="s">
        <v>1135</v>
      </c>
      <c r="E2303" s="3">
        <v>588</v>
      </c>
      <c r="F2303" s="2">
        <v>35.399999999999999</v>
      </c>
    </row>
    <row r="2304">
      <c r="C2304" s="8">
        <v>3</v>
      </c>
      <c r="D2304" s="9" t="s">
        <v>1136</v>
      </c>
      <c r="E2304" s="3">
        <v>354</v>
      </c>
      <c r="F2304" s="2">
        <v>21.300000000000001</v>
      </c>
    </row>
    <row r="2305">
      <c r="C2305" s="8">
        <v>4</v>
      </c>
      <c r="D2305" s="9" t="s">
        <v>1137</v>
      </c>
      <c r="E2305" s="3">
        <v>250</v>
      </c>
      <c r="F2305" s="2">
        <v>15</v>
      </c>
    </row>
    <row r="2306">
      <c r="C2306" s="8">
        <v>5</v>
      </c>
      <c r="D2306" s="9" t="s">
        <v>233</v>
      </c>
      <c r="E2306" s="3">
        <v>4</v>
      </c>
      <c r="F2306" s="2">
        <v>0.20000000000000001</v>
      </c>
    </row>
    <row r="2307">
      <c r="C2307" s="8"/>
      <c r="D2307" s="9" t="s">
        <v>1138</v>
      </c>
      <c r="E2307" s="3">
        <v>1055</v>
      </c>
      <c r="F2307" s="2">
        <v>63.399999999999999</v>
      </c>
    </row>
    <row r="2308">
      <c r="C2308" s="7"/>
      <c r="D2308" s="12" t="s">
        <v>1139</v>
      </c>
      <c r="E2308" s="19">
        <v>604</v>
      </c>
      <c r="F2308" s="21">
        <v>36.299999999999997</v>
      </c>
    </row>
    <row r="2309">
      <c r="C2309" s="10"/>
      <c r="D2309" s="13" t="s">
        <v>19</v>
      </c>
      <c r="E2309" s="17"/>
      <c r="F2309" s="16"/>
    </row>
    <row r="2311">
      <c r="B2311" s="4" t="str">
        <f ca="1" xml:space="preserve"> HYPERLINK("#'目次'!B114", "[109]")</f>
        <v>[109]</v>
      </c>
      <c r="C2311" s="1" t="s">
        <v>1141</v>
      </c>
    </row>
    <row r="2312">
      <c r="B2312" s="1"/>
      <c r="C2312" s="1"/>
    </row>
    <row r="2313">
      <c r="B2313" s="1"/>
      <c r="C2313" s="1"/>
    </row>
    <row r="2314">
      <c r="E2314" s="5" t="s">
        <v>2</v>
      </c>
      <c r="F2314" s="15" t="s">
        <v>3</v>
      </c>
    </row>
    <row r="2315">
      <c r="C2315" s="6"/>
      <c r="D2315" s="11" t="s">
        <v>10</v>
      </c>
      <c r="E2315" s="14">
        <v>1663</v>
      </c>
      <c r="F2315" s="18">
        <v>100</v>
      </c>
    </row>
    <row r="2316">
      <c r="C2316" s="8">
        <v>1</v>
      </c>
      <c r="D2316" s="9" t="s">
        <v>1142</v>
      </c>
      <c r="E2316" s="3">
        <v>275</v>
      </c>
      <c r="F2316" s="2">
        <v>16.5</v>
      </c>
    </row>
    <row r="2317">
      <c r="C2317" s="8">
        <v>2</v>
      </c>
      <c r="D2317" s="9" t="s">
        <v>1143</v>
      </c>
      <c r="E2317" s="3">
        <v>1026</v>
      </c>
      <c r="F2317" s="2">
        <v>61.700000000000003</v>
      </c>
    </row>
    <row r="2318">
      <c r="C2318" s="8">
        <v>3</v>
      </c>
      <c r="D2318" s="9" t="s">
        <v>1144</v>
      </c>
      <c r="E2318" s="3">
        <v>317</v>
      </c>
      <c r="F2318" s="2">
        <v>19.100000000000001</v>
      </c>
    </row>
    <row r="2319">
      <c r="C2319" s="8">
        <v>4</v>
      </c>
      <c r="D2319" s="9" t="s">
        <v>1145</v>
      </c>
      <c r="E2319" s="3">
        <v>38</v>
      </c>
      <c r="F2319" s="2">
        <v>2.2999999999999998</v>
      </c>
    </row>
    <row r="2320">
      <c r="C2320" s="8">
        <v>5</v>
      </c>
      <c r="D2320" s="9" t="s">
        <v>233</v>
      </c>
      <c r="E2320" s="3">
        <v>7</v>
      </c>
      <c r="F2320" s="2">
        <v>0.40000000000000002</v>
      </c>
    </row>
    <row r="2321">
      <c r="C2321" s="8"/>
      <c r="D2321" s="9" t="s">
        <v>1146</v>
      </c>
      <c r="E2321" s="3">
        <v>1301</v>
      </c>
      <c r="F2321" s="2">
        <v>78.200000000000003</v>
      </c>
    </row>
    <row r="2322">
      <c r="C2322" s="7"/>
      <c r="D2322" s="12" t="s">
        <v>1147</v>
      </c>
      <c r="E2322" s="19">
        <v>355</v>
      </c>
      <c r="F2322" s="21">
        <v>21.300000000000001</v>
      </c>
    </row>
    <row r="2323">
      <c r="C2323" s="10"/>
      <c r="D2323" s="13" t="s">
        <v>19</v>
      </c>
      <c r="E2323" s="17"/>
      <c r="F2323" s="16"/>
    </row>
    <row r="2325">
      <c r="B2325" s="4" t="str">
        <f ca="1" xml:space="preserve"> HYPERLINK("#'目次'!B115", "[110]")</f>
        <v>[110]</v>
      </c>
      <c r="C2325" s="1" t="s">
        <v>1149</v>
      </c>
    </row>
    <row r="2326">
      <c r="B2326" s="1"/>
      <c r="C2326" s="1"/>
    </row>
    <row r="2327">
      <c r="B2327" s="1"/>
      <c r="C2327" s="1"/>
    </row>
    <row r="2328">
      <c r="E2328" s="5" t="s">
        <v>2</v>
      </c>
      <c r="F2328" s="15" t="s">
        <v>3</v>
      </c>
    </row>
    <row r="2329">
      <c r="C2329" s="6"/>
      <c r="D2329" s="11" t="s">
        <v>10</v>
      </c>
      <c r="E2329" s="14">
        <v>1663</v>
      </c>
      <c r="F2329" s="18">
        <v>100</v>
      </c>
    </row>
    <row r="2330">
      <c r="C2330" s="8">
        <v>1</v>
      </c>
      <c r="D2330" s="9" t="s">
        <v>1150</v>
      </c>
      <c r="E2330" s="3">
        <v>1208</v>
      </c>
      <c r="F2330" s="2">
        <v>72.599999999999994</v>
      </c>
    </row>
    <row r="2331">
      <c r="C2331" s="8">
        <v>2</v>
      </c>
      <c r="D2331" s="9" t="s">
        <v>1151</v>
      </c>
      <c r="E2331" s="3">
        <v>156</v>
      </c>
      <c r="F2331" s="2">
        <v>9.4000000000000004</v>
      </c>
    </row>
    <row r="2332">
      <c r="C2332" s="8">
        <v>3</v>
      </c>
      <c r="D2332" s="9" t="s">
        <v>1152</v>
      </c>
      <c r="E2332" s="3">
        <v>128</v>
      </c>
      <c r="F2332" s="2">
        <v>7.7000000000000002</v>
      </c>
    </row>
    <row r="2333">
      <c r="C2333" s="8">
        <v>4</v>
      </c>
      <c r="D2333" s="9" t="s">
        <v>1153</v>
      </c>
      <c r="E2333" s="3">
        <v>164</v>
      </c>
      <c r="F2333" s="2">
        <v>9.9000000000000004</v>
      </c>
    </row>
    <row r="2334">
      <c r="C2334" s="8">
        <v>5</v>
      </c>
      <c r="D2334" s="9" t="s">
        <v>233</v>
      </c>
      <c r="E2334" s="3">
        <v>7</v>
      </c>
      <c r="F2334" s="2">
        <v>0.40000000000000002</v>
      </c>
    </row>
    <row r="2335">
      <c r="C2335" s="8"/>
      <c r="D2335" s="9" t="s">
        <v>1154</v>
      </c>
      <c r="E2335" s="3">
        <v>1492</v>
      </c>
      <c r="F2335" s="2">
        <v>89.700000000000003</v>
      </c>
    </row>
    <row r="2336">
      <c r="C2336" s="7"/>
      <c r="D2336" s="12" t="s">
        <v>1155</v>
      </c>
      <c r="E2336" s="19">
        <v>448</v>
      </c>
      <c r="F2336" s="21">
        <v>26.899999999999999</v>
      </c>
    </row>
    <row r="2337">
      <c r="C2337" s="10"/>
      <c r="D2337" s="13" t="s">
        <v>19</v>
      </c>
      <c r="E2337" s="17"/>
      <c r="F2337" s="16"/>
    </row>
    <row r="2339">
      <c r="B2339" s="4" t="str">
        <f ca="1" xml:space="preserve"> HYPERLINK("#'目次'!B116", "[111]")</f>
        <v>[111]</v>
      </c>
      <c r="C2339" s="1" t="s">
        <v>1157</v>
      </c>
    </row>
    <row r="2340">
      <c r="B2340" s="1" t="s">
        <v>7</v>
      </c>
      <c r="C2340" s="1" t="s">
        <v>1158</v>
      </c>
    </row>
    <row r="2341">
      <c r="B2341" s="1"/>
      <c r="C2341" s="1"/>
    </row>
    <row r="2342">
      <c r="E2342" s="5" t="s">
        <v>2</v>
      </c>
      <c r="F2342" s="15" t="s">
        <v>3</v>
      </c>
    </row>
    <row r="2343">
      <c r="C2343" s="6"/>
      <c r="D2343" s="11" t="s">
        <v>10</v>
      </c>
      <c r="E2343" s="14">
        <v>1492</v>
      </c>
      <c r="F2343" s="18">
        <v>100</v>
      </c>
    </row>
    <row r="2344">
      <c r="C2344" s="8">
        <v>1</v>
      </c>
      <c r="D2344" s="9" t="s">
        <v>1159</v>
      </c>
      <c r="E2344" s="3">
        <v>465</v>
      </c>
      <c r="F2344" s="2">
        <v>31.199999999999999</v>
      </c>
    </row>
    <row r="2345">
      <c r="C2345" s="8">
        <v>2</v>
      </c>
      <c r="D2345" s="9" t="s">
        <v>1160</v>
      </c>
      <c r="E2345" s="3">
        <v>645</v>
      </c>
      <c r="F2345" s="2">
        <v>43.200000000000003</v>
      </c>
    </row>
    <row r="2346">
      <c r="C2346" s="8">
        <v>3</v>
      </c>
      <c r="D2346" s="9" t="s">
        <v>1161</v>
      </c>
      <c r="E2346" s="3">
        <v>329</v>
      </c>
      <c r="F2346" s="2">
        <v>22.100000000000001</v>
      </c>
    </row>
    <row r="2347">
      <c r="C2347" s="8">
        <v>4</v>
      </c>
      <c r="D2347" s="9" t="s">
        <v>1162</v>
      </c>
      <c r="E2347" s="3">
        <v>49</v>
      </c>
      <c r="F2347" s="2">
        <v>3.2999999999999998</v>
      </c>
    </row>
    <row r="2348">
      <c r="C2348" s="8">
        <v>5</v>
      </c>
      <c r="D2348" s="9" t="s">
        <v>233</v>
      </c>
      <c r="E2348" s="3">
        <v>4</v>
      </c>
      <c r="F2348" s="2">
        <v>0.29999999999999999</v>
      </c>
    </row>
    <row r="2349">
      <c r="C2349" s="8"/>
      <c r="D2349" s="9" t="s">
        <v>1163</v>
      </c>
      <c r="E2349" s="3">
        <v>1110</v>
      </c>
      <c r="F2349" s="2">
        <v>74.400000000000006</v>
      </c>
    </row>
    <row r="2350">
      <c r="C2350" s="7"/>
      <c r="D2350" s="12" t="s">
        <v>1164</v>
      </c>
      <c r="E2350" s="19">
        <v>378</v>
      </c>
      <c r="F2350" s="21">
        <v>25.300000000000001</v>
      </c>
    </row>
    <row r="2351">
      <c r="C2351" s="10"/>
      <c r="D2351" s="13" t="s">
        <v>19</v>
      </c>
      <c r="E2351" s="17"/>
      <c r="F2351" s="16"/>
    </row>
    <row r="2353">
      <c r="B2353" s="4" t="str">
        <f ca="1" xml:space="preserve"> HYPERLINK("#'目次'!B117", "[112]")</f>
        <v>[112]</v>
      </c>
      <c r="C2353" s="1" t="s">
        <v>1166</v>
      </c>
    </row>
    <row r="2354">
      <c r="B2354" s="1"/>
      <c r="C2354" s="1"/>
    </row>
    <row r="2355">
      <c r="B2355" s="1"/>
      <c r="C2355" s="1"/>
    </row>
    <row r="2356">
      <c r="E2356" s="5" t="s">
        <v>2</v>
      </c>
      <c r="F2356" s="15" t="s">
        <v>3</v>
      </c>
    </row>
    <row r="2357">
      <c r="C2357" s="6"/>
      <c r="D2357" s="11" t="s">
        <v>10</v>
      </c>
      <c r="E2357" s="14">
        <v>1663</v>
      </c>
      <c r="F2357" s="18">
        <v>100</v>
      </c>
    </row>
    <row r="2358">
      <c r="C2358" s="8">
        <v>1</v>
      </c>
      <c r="D2358" s="9" t="s">
        <v>1167</v>
      </c>
      <c r="E2358" s="3">
        <v>1108</v>
      </c>
      <c r="F2358" s="2">
        <v>66.599999999999994</v>
      </c>
    </row>
    <row r="2359">
      <c r="C2359" s="8">
        <v>2</v>
      </c>
      <c r="D2359" s="9" t="s">
        <v>1168</v>
      </c>
      <c r="E2359" s="3">
        <v>349</v>
      </c>
      <c r="F2359" s="2">
        <v>21</v>
      </c>
    </row>
    <row r="2360">
      <c r="C2360" s="8">
        <v>3</v>
      </c>
      <c r="D2360" s="9" t="s">
        <v>1169</v>
      </c>
      <c r="E2360" s="3">
        <v>92</v>
      </c>
      <c r="F2360" s="2">
        <v>5.5</v>
      </c>
    </row>
    <row r="2361">
      <c r="C2361" s="8">
        <v>4</v>
      </c>
      <c r="D2361" s="9" t="s">
        <v>1170</v>
      </c>
      <c r="E2361" s="3">
        <v>13</v>
      </c>
      <c r="F2361" s="2">
        <v>0.80000000000000004</v>
      </c>
    </row>
    <row r="2362">
      <c r="C2362" s="8">
        <v>5</v>
      </c>
      <c r="D2362" s="9" t="s">
        <v>1171</v>
      </c>
      <c r="E2362" s="3">
        <v>91</v>
      </c>
      <c r="F2362" s="2">
        <v>5.5</v>
      </c>
    </row>
    <row r="2363">
      <c r="C2363" s="7">
        <v>6</v>
      </c>
      <c r="D2363" s="12" t="s">
        <v>233</v>
      </c>
      <c r="E2363" s="19">
        <v>10</v>
      </c>
      <c r="F2363" s="21">
        <v>0.59999999999999998</v>
      </c>
    </row>
    <row r="2364">
      <c r="C2364" s="10"/>
      <c r="D2364" s="13" t="s">
        <v>19</v>
      </c>
      <c r="E2364" s="17"/>
      <c r="F2364" s="16"/>
    </row>
    <row r="2366">
      <c r="B2366" s="4" t="str">
        <f ca="1" xml:space="preserve"> HYPERLINK("#'目次'!B118", "[113]")</f>
        <v>[113]</v>
      </c>
      <c r="C2366" s="1" t="s">
        <v>1173</v>
      </c>
    </row>
    <row r="2367">
      <c r="B2367" s="1"/>
      <c r="C2367" s="1"/>
    </row>
    <row r="2368">
      <c r="B2368" s="1"/>
      <c r="C2368" s="1"/>
    </row>
    <row r="2369">
      <c r="E2369" s="5" t="s">
        <v>2</v>
      </c>
      <c r="F2369" s="15" t="s">
        <v>3</v>
      </c>
    </row>
    <row r="2370">
      <c r="C2370" s="6"/>
      <c r="D2370" s="11" t="s">
        <v>10</v>
      </c>
      <c r="E2370" s="14">
        <v>1663</v>
      </c>
      <c r="F2370" s="18">
        <v>100</v>
      </c>
    </row>
    <row r="2371">
      <c r="C2371" s="8">
        <v>1</v>
      </c>
      <c r="D2371" s="9" t="s">
        <v>1174</v>
      </c>
      <c r="E2371" s="3">
        <v>1</v>
      </c>
      <c r="F2371" s="2">
        <v>0.10000000000000001</v>
      </c>
    </row>
    <row r="2372">
      <c r="C2372" s="8">
        <v>2</v>
      </c>
      <c r="D2372" s="9" t="s">
        <v>1175</v>
      </c>
      <c r="E2372" s="3">
        <v>5</v>
      </c>
      <c r="F2372" s="2">
        <v>0.29999999999999999</v>
      </c>
    </row>
    <row r="2373">
      <c r="C2373" s="8">
        <v>3</v>
      </c>
      <c r="D2373" s="9" t="s">
        <v>1176</v>
      </c>
      <c r="E2373" s="3">
        <v>49</v>
      </c>
      <c r="F2373" s="2">
        <v>2.8999999999999999</v>
      </c>
    </row>
    <row r="2374">
      <c r="C2374" s="8">
        <v>4</v>
      </c>
      <c r="D2374" s="9" t="s">
        <v>1177</v>
      </c>
      <c r="E2374" s="3">
        <v>298</v>
      </c>
      <c r="F2374" s="2">
        <v>17.899999999999999</v>
      </c>
    </row>
    <row r="2375">
      <c r="C2375" s="8">
        <v>5</v>
      </c>
      <c r="D2375" s="9" t="s">
        <v>1178</v>
      </c>
      <c r="E2375" s="3">
        <v>493</v>
      </c>
      <c r="F2375" s="2">
        <v>29.600000000000001</v>
      </c>
    </row>
    <row r="2376">
      <c r="C2376" s="8">
        <v>6</v>
      </c>
      <c r="D2376" s="9" t="s">
        <v>1179</v>
      </c>
      <c r="E2376" s="3">
        <v>807</v>
      </c>
      <c r="F2376" s="2">
        <v>48.5</v>
      </c>
    </row>
    <row r="2377">
      <c r="C2377" s="8">
        <v>7</v>
      </c>
      <c r="D2377" s="9" t="s">
        <v>233</v>
      </c>
      <c r="E2377" s="3">
        <v>10</v>
      </c>
      <c r="F2377" s="2">
        <v>0.59999999999999998</v>
      </c>
    </row>
    <row r="2378">
      <c r="C2378" s="8"/>
      <c r="D2378" s="9" t="s">
        <v>1180</v>
      </c>
      <c r="E2378" s="25" t="s">
        <v>85</v>
      </c>
      <c r="F2378" s="24">
        <v>23.699999999999999</v>
      </c>
    </row>
    <row r="2379">
      <c r="C2379" s="7"/>
      <c r="D2379" s="12" t="s">
        <v>247</v>
      </c>
      <c r="E2379" s="23" t="s">
        <v>85</v>
      </c>
      <c r="F2379" s="26">
        <v>1.3</v>
      </c>
    </row>
    <row r="2380">
      <c r="C2380" s="10"/>
      <c r="D2380" s="13" t="s">
        <v>19</v>
      </c>
      <c r="E2380" s="17"/>
      <c r="F2380" s="16"/>
    </row>
    <row r="2382">
      <c r="B2382" s="4" t="str">
        <f ca="1" xml:space="preserve"> HYPERLINK("#'目次'!B119", "[114]")</f>
        <v>[114]</v>
      </c>
      <c r="C2382" s="1" t="s">
        <v>1182</v>
      </c>
    </row>
    <row r="2383">
      <c r="B2383" s="1"/>
      <c r="C2383" s="1"/>
    </row>
    <row r="2384">
      <c r="B2384" s="1"/>
      <c r="C2384" s="1"/>
    </row>
    <row r="2385">
      <c r="E2385" s="5" t="s">
        <v>2</v>
      </c>
      <c r="F2385" s="15" t="s">
        <v>3</v>
      </c>
    </row>
    <row r="2386">
      <c r="C2386" s="6"/>
      <c r="D2386" s="11" t="s">
        <v>10</v>
      </c>
      <c r="E2386" s="14">
        <v>1663</v>
      </c>
      <c r="F2386" s="18">
        <v>100</v>
      </c>
    </row>
    <row r="2387">
      <c r="C2387" s="8">
        <v>1</v>
      </c>
      <c r="D2387" s="9" t="s">
        <v>1183</v>
      </c>
      <c r="E2387" s="3">
        <v>173</v>
      </c>
      <c r="F2387" s="2">
        <v>10.4</v>
      </c>
    </row>
    <row r="2388">
      <c r="C2388" s="8">
        <v>2</v>
      </c>
      <c r="D2388" s="9" t="s">
        <v>1184</v>
      </c>
      <c r="E2388" s="3">
        <v>715</v>
      </c>
      <c r="F2388" s="2">
        <v>43</v>
      </c>
    </row>
    <row r="2389">
      <c r="C2389" s="8">
        <v>3</v>
      </c>
      <c r="D2389" s="9" t="s">
        <v>1185</v>
      </c>
      <c r="E2389" s="3">
        <v>501</v>
      </c>
      <c r="F2389" s="2">
        <v>30.100000000000001</v>
      </c>
    </row>
    <row r="2390">
      <c r="C2390" s="8">
        <v>4</v>
      </c>
      <c r="D2390" s="9" t="s">
        <v>1186</v>
      </c>
      <c r="E2390" s="3">
        <v>125</v>
      </c>
      <c r="F2390" s="2">
        <v>7.5</v>
      </c>
    </row>
    <row r="2391">
      <c r="C2391" s="8">
        <v>5</v>
      </c>
      <c r="D2391" s="9" t="s">
        <v>1187</v>
      </c>
      <c r="E2391" s="3">
        <v>139</v>
      </c>
      <c r="F2391" s="2">
        <v>8.4000000000000004</v>
      </c>
    </row>
    <row r="2392">
      <c r="C2392" s="8">
        <v>6</v>
      </c>
      <c r="D2392" s="9" t="s">
        <v>233</v>
      </c>
      <c r="E2392" s="3">
        <v>10</v>
      </c>
      <c r="F2392" s="2">
        <v>0.59999999999999998</v>
      </c>
    </row>
    <row r="2393">
      <c r="C2393" s="8"/>
      <c r="D2393" s="9" t="s">
        <v>1180</v>
      </c>
      <c r="E2393" s="25" t="s">
        <v>85</v>
      </c>
      <c r="F2393" s="24">
        <v>6.9000000000000004</v>
      </c>
    </row>
    <row r="2394">
      <c r="C2394" s="7"/>
      <c r="D2394" s="12" t="s">
        <v>247</v>
      </c>
      <c r="E2394" s="23" t="s">
        <v>85</v>
      </c>
      <c r="F2394" s="26">
        <v>1.3</v>
      </c>
    </row>
    <row r="2395">
      <c r="C2395" s="10"/>
      <c r="D2395" s="13" t="s">
        <v>19</v>
      </c>
      <c r="E2395" s="17"/>
      <c r="F2395" s="16"/>
    </row>
    <row r="2397">
      <c r="B2397" s="4" t="str">
        <f ca="1" xml:space="preserve"> HYPERLINK("#'目次'!B120", "[115]")</f>
        <v>[115]</v>
      </c>
      <c r="C2397" s="1" t="s">
        <v>1189</v>
      </c>
    </row>
    <row r="2398">
      <c r="B2398" s="1"/>
      <c r="C2398" s="1"/>
    </row>
    <row r="2399">
      <c r="B2399" s="1"/>
      <c r="C2399" s="1"/>
    </row>
    <row r="2400">
      <c r="E2400" s="5" t="s">
        <v>2</v>
      </c>
      <c r="F2400" s="15" t="s">
        <v>3</v>
      </c>
    </row>
    <row r="2401">
      <c r="C2401" s="6"/>
      <c r="D2401" s="11" t="s">
        <v>10</v>
      </c>
      <c r="E2401" s="14">
        <v>1663</v>
      </c>
      <c r="F2401" s="18">
        <v>100</v>
      </c>
    </row>
    <row r="2402">
      <c r="C2402" s="8">
        <v>1</v>
      </c>
      <c r="D2402" s="9" t="s">
        <v>1174</v>
      </c>
      <c r="E2402" s="3">
        <v>2</v>
      </c>
      <c r="F2402" s="2">
        <v>0.10000000000000001</v>
      </c>
    </row>
    <row r="2403">
      <c r="C2403" s="8">
        <v>2</v>
      </c>
      <c r="D2403" s="9" t="s">
        <v>1175</v>
      </c>
      <c r="E2403" s="3">
        <v>5</v>
      </c>
      <c r="F2403" s="2">
        <v>0.29999999999999999</v>
      </c>
    </row>
    <row r="2404">
      <c r="C2404" s="8">
        <v>3</v>
      </c>
      <c r="D2404" s="9" t="s">
        <v>1176</v>
      </c>
      <c r="E2404" s="3">
        <v>28</v>
      </c>
      <c r="F2404" s="2">
        <v>1.7</v>
      </c>
    </row>
    <row r="2405">
      <c r="C2405" s="8">
        <v>4</v>
      </c>
      <c r="D2405" s="9" t="s">
        <v>1177</v>
      </c>
      <c r="E2405" s="3">
        <v>195</v>
      </c>
      <c r="F2405" s="2">
        <v>11.699999999999999</v>
      </c>
    </row>
    <row r="2406">
      <c r="C2406" s="8">
        <v>5</v>
      </c>
      <c r="D2406" s="9" t="s">
        <v>1178</v>
      </c>
      <c r="E2406" s="3">
        <v>391</v>
      </c>
      <c r="F2406" s="2">
        <v>23.5</v>
      </c>
    </row>
    <row r="2407">
      <c r="C2407" s="8">
        <v>6</v>
      </c>
      <c r="D2407" s="9" t="s">
        <v>1179</v>
      </c>
      <c r="E2407" s="3">
        <v>1032</v>
      </c>
      <c r="F2407" s="2">
        <v>62.100000000000001</v>
      </c>
    </row>
    <row r="2408">
      <c r="C2408" s="8">
        <v>7</v>
      </c>
      <c r="D2408" s="9" t="s">
        <v>233</v>
      </c>
      <c r="E2408" s="3">
        <v>10</v>
      </c>
      <c r="F2408" s="2">
        <v>0.59999999999999998</v>
      </c>
    </row>
    <row r="2409">
      <c r="C2409" s="8"/>
      <c r="D2409" s="9" t="s">
        <v>1180</v>
      </c>
      <c r="E2409" s="25" t="s">
        <v>85</v>
      </c>
      <c r="F2409" s="24">
        <v>24.100000000000001</v>
      </c>
    </row>
    <row r="2410">
      <c r="C2410" s="7"/>
      <c r="D2410" s="12" t="s">
        <v>247</v>
      </c>
      <c r="E2410" s="23" t="s">
        <v>85</v>
      </c>
      <c r="F2410" s="26">
        <v>1.5</v>
      </c>
    </row>
    <row r="2411">
      <c r="C2411" s="10"/>
      <c r="D2411" s="13" t="s">
        <v>19</v>
      </c>
      <c r="E2411" s="17"/>
      <c r="F2411" s="16"/>
    </row>
    <row r="2413">
      <c r="B2413" s="4" t="str">
        <f ca="1" xml:space="preserve"> HYPERLINK("#'目次'!B121", "[116]")</f>
        <v>[116]</v>
      </c>
      <c r="C2413" s="1" t="s">
        <v>1191</v>
      </c>
    </row>
    <row r="2414">
      <c r="B2414" s="1"/>
      <c r="C2414" s="1"/>
    </row>
    <row r="2415">
      <c r="B2415" s="1"/>
      <c r="C2415" s="1"/>
    </row>
    <row r="2416">
      <c r="E2416" s="5" t="s">
        <v>2</v>
      </c>
      <c r="F2416" s="15" t="s">
        <v>3</v>
      </c>
    </row>
    <row r="2417">
      <c r="C2417" s="6"/>
      <c r="D2417" s="11" t="s">
        <v>10</v>
      </c>
      <c r="E2417" s="14">
        <v>1663</v>
      </c>
      <c r="F2417" s="18">
        <v>100</v>
      </c>
    </row>
    <row r="2418">
      <c r="C2418" s="8">
        <v>1</v>
      </c>
      <c r="D2418" s="9" t="s">
        <v>1183</v>
      </c>
      <c r="E2418" s="3">
        <v>62</v>
      </c>
      <c r="F2418" s="2">
        <v>3.7000000000000002</v>
      </c>
    </row>
    <row r="2419">
      <c r="C2419" s="8">
        <v>2</v>
      </c>
      <c r="D2419" s="9" t="s">
        <v>1184</v>
      </c>
      <c r="E2419" s="3">
        <v>162</v>
      </c>
      <c r="F2419" s="2">
        <v>9.6999999999999993</v>
      </c>
    </row>
    <row r="2420">
      <c r="C2420" s="8">
        <v>3</v>
      </c>
      <c r="D2420" s="9" t="s">
        <v>1185</v>
      </c>
      <c r="E2420" s="3">
        <v>346</v>
      </c>
      <c r="F2420" s="2">
        <v>20.800000000000001</v>
      </c>
    </row>
    <row r="2421">
      <c r="C2421" s="8">
        <v>4</v>
      </c>
      <c r="D2421" s="9" t="s">
        <v>1186</v>
      </c>
      <c r="E2421" s="3">
        <v>380</v>
      </c>
      <c r="F2421" s="2">
        <v>22.899999999999999</v>
      </c>
    </row>
    <row r="2422">
      <c r="C2422" s="8">
        <v>5</v>
      </c>
      <c r="D2422" s="9" t="s">
        <v>1187</v>
      </c>
      <c r="E2422" s="3">
        <v>701</v>
      </c>
      <c r="F2422" s="2">
        <v>42.200000000000003</v>
      </c>
    </row>
    <row r="2423">
      <c r="C2423" s="8">
        <v>6</v>
      </c>
      <c r="D2423" s="9" t="s">
        <v>233</v>
      </c>
      <c r="E2423" s="3">
        <v>12</v>
      </c>
      <c r="F2423" s="2">
        <v>0.69999999999999996</v>
      </c>
    </row>
    <row r="2424">
      <c r="C2424" s="8"/>
      <c r="D2424" s="9" t="s">
        <v>1180</v>
      </c>
      <c r="E2424" s="25" t="s">
        <v>85</v>
      </c>
      <c r="F2424" s="24">
        <v>8.4000000000000004</v>
      </c>
    </row>
    <row r="2425">
      <c r="C2425" s="7"/>
      <c r="D2425" s="12" t="s">
        <v>247</v>
      </c>
      <c r="E2425" s="23" t="s">
        <v>85</v>
      </c>
      <c r="F2425" s="26">
        <v>1.7</v>
      </c>
    </row>
    <row r="2426">
      <c r="C2426" s="10"/>
      <c r="D2426" s="13" t="s">
        <v>19</v>
      </c>
      <c r="E2426" s="17"/>
      <c r="F2426" s="16"/>
    </row>
    <row r="2428">
      <c r="B2428" s="4" t="str">
        <f ca="1" xml:space="preserve"> HYPERLINK("#'目次'!B122", "[117]")</f>
        <v>[117]</v>
      </c>
      <c r="C2428" s="1" t="s">
        <v>1193</v>
      </c>
    </row>
    <row r="2429">
      <c r="B2429" s="1"/>
      <c r="C2429" s="1"/>
    </row>
    <row r="2430">
      <c r="B2430" s="1"/>
      <c r="C2430" s="1"/>
    </row>
    <row r="2431">
      <c r="E2431" s="5" t="s">
        <v>2</v>
      </c>
      <c r="F2431" s="15" t="s">
        <v>3</v>
      </c>
    </row>
    <row r="2432">
      <c r="C2432" s="6"/>
      <c r="D2432" s="11" t="s">
        <v>10</v>
      </c>
      <c r="E2432" s="14">
        <v>1663</v>
      </c>
      <c r="F2432" s="18">
        <v>100</v>
      </c>
    </row>
    <row r="2433">
      <c r="C2433" s="8">
        <v>1</v>
      </c>
      <c r="D2433" s="9" t="s">
        <v>1194</v>
      </c>
      <c r="E2433" s="3">
        <v>1110</v>
      </c>
      <c r="F2433" s="2">
        <v>66.700000000000003</v>
      </c>
    </row>
    <row r="2434">
      <c r="C2434" s="8">
        <v>2</v>
      </c>
      <c r="D2434" s="9" t="s">
        <v>1195</v>
      </c>
      <c r="E2434" s="3">
        <v>383</v>
      </c>
      <c r="F2434" s="2">
        <v>23</v>
      </c>
    </row>
    <row r="2435">
      <c r="C2435" s="8">
        <v>3</v>
      </c>
      <c r="D2435" s="9" t="s">
        <v>1196</v>
      </c>
      <c r="E2435" s="3">
        <v>114</v>
      </c>
      <c r="F2435" s="2">
        <v>6.9000000000000004</v>
      </c>
    </row>
    <row r="2436">
      <c r="C2436" s="8">
        <v>4</v>
      </c>
      <c r="D2436" s="9" t="s">
        <v>1197</v>
      </c>
      <c r="E2436" s="3">
        <v>30</v>
      </c>
      <c r="F2436" s="2">
        <v>1.8</v>
      </c>
    </row>
    <row r="2437">
      <c r="C2437" s="8">
        <v>5</v>
      </c>
      <c r="D2437" s="9" t="s">
        <v>1198</v>
      </c>
      <c r="E2437" s="3">
        <v>12</v>
      </c>
      <c r="F2437" s="2">
        <v>0.69999999999999996</v>
      </c>
    </row>
    <row r="2438">
      <c r="C2438" s="8">
        <v>6</v>
      </c>
      <c r="D2438" s="9" t="s">
        <v>1199</v>
      </c>
      <c r="E2438" s="3">
        <v>4</v>
      </c>
      <c r="F2438" s="2">
        <v>0.20000000000000001</v>
      </c>
    </row>
    <row r="2439">
      <c r="C2439" s="8">
        <v>7</v>
      </c>
      <c r="D2439" s="9" t="s">
        <v>233</v>
      </c>
      <c r="E2439" s="3">
        <v>10</v>
      </c>
      <c r="F2439" s="2">
        <v>0.59999999999999998</v>
      </c>
    </row>
    <row r="2440">
      <c r="C2440" s="8"/>
      <c r="D2440" s="9" t="s">
        <v>473</v>
      </c>
      <c r="E2440" s="25" t="s">
        <v>85</v>
      </c>
      <c r="F2440" s="24">
        <v>7.2999999999999998</v>
      </c>
    </row>
    <row r="2441">
      <c r="C2441" s="7"/>
      <c r="D2441" s="12" t="s">
        <v>247</v>
      </c>
      <c r="E2441" s="23" t="s">
        <v>85</v>
      </c>
      <c r="F2441" s="26">
        <v>1.2</v>
      </c>
    </row>
    <row r="2442">
      <c r="C2442" s="10"/>
      <c r="D2442" s="13" t="s">
        <v>19</v>
      </c>
      <c r="E2442" s="17"/>
      <c r="F2442" s="16"/>
    </row>
    <row r="2444">
      <c r="B2444" s="4" t="str">
        <f ca="1" xml:space="preserve"> HYPERLINK("#'目次'!B123", "[118]")</f>
        <v>[118]</v>
      </c>
      <c r="C2444" s="1" t="s">
        <v>1201</v>
      </c>
    </row>
    <row r="2445">
      <c r="B2445" s="1"/>
      <c r="C2445" s="1"/>
    </row>
    <row r="2446">
      <c r="B2446" s="1"/>
      <c r="C2446" s="1"/>
    </row>
    <row r="2447">
      <c r="E2447" s="5" t="s">
        <v>2</v>
      </c>
      <c r="F2447" s="15" t="s">
        <v>3</v>
      </c>
    </row>
    <row r="2448">
      <c r="C2448" s="6"/>
      <c r="D2448" s="11" t="s">
        <v>10</v>
      </c>
      <c r="E2448" s="14">
        <v>1663</v>
      </c>
      <c r="F2448" s="18">
        <v>100</v>
      </c>
    </row>
    <row r="2449">
      <c r="C2449" s="8">
        <v>1</v>
      </c>
      <c r="D2449" s="9" t="s">
        <v>1194</v>
      </c>
      <c r="E2449" s="3">
        <v>504</v>
      </c>
      <c r="F2449" s="2">
        <v>30.300000000000001</v>
      </c>
    </row>
    <row r="2450">
      <c r="C2450" s="8">
        <v>2</v>
      </c>
      <c r="D2450" s="9" t="s">
        <v>1195</v>
      </c>
      <c r="E2450" s="3">
        <v>474</v>
      </c>
      <c r="F2450" s="2">
        <v>28.5</v>
      </c>
    </row>
    <row r="2451">
      <c r="C2451" s="8">
        <v>3</v>
      </c>
      <c r="D2451" s="9" t="s">
        <v>1196</v>
      </c>
      <c r="E2451" s="3">
        <v>396</v>
      </c>
      <c r="F2451" s="2">
        <v>23.800000000000001</v>
      </c>
    </row>
    <row r="2452">
      <c r="C2452" s="8">
        <v>4</v>
      </c>
      <c r="D2452" s="9" t="s">
        <v>1197</v>
      </c>
      <c r="E2452" s="3">
        <v>192</v>
      </c>
      <c r="F2452" s="2">
        <v>11.5</v>
      </c>
    </row>
    <row r="2453">
      <c r="C2453" s="8">
        <v>5</v>
      </c>
      <c r="D2453" s="9" t="s">
        <v>1198</v>
      </c>
      <c r="E2453" s="3">
        <v>52</v>
      </c>
      <c r="F2453" s="2">
        <v>3.1000000000000001</v>
      </c>
    </row>
    <row r="2454">
      <c r="C2454" s="8">
        <v>6</v>
      </c>
      <c r="D2454" s="9" t="s">
        <v>1199</v>
      </c>
      <c r="E2454" s="3">
        <v>32</v>
      </c>
      <c r="F2454" s="2">
        <v>1.8999999999999999</v>
      </c>
    </row>
    <row r="2455">
      <c r="C2455" s="8">
        <v>7</v>
      </c>
      <c r="D2455" s="9" t="s">
        <v>233</v>
      </c>
      <c r="E2455" s="3">
        <v>13</v>
      </c>
      <c r="F2455" s="2">
        <v>0.80000000000000004</v>
      </c>
    </row>
    <row r="2456">
      <c r="C2456" s="8"/>
      <c r="D2456" s="9" t="s">
        <v>473</v>
      </c>
      <c r="E2456" s="25" t="s">
        <v>85</v>
      </c>
      <c r="F2456" s="24">
        <v>8.4000000000000004</v>
      </c>
    </row>
    <row r="2457">
      <c r="C2457" s="7"/>
      <c r="D2457" s="12" t="s">
        <v>247</v>
      </c>
      <c r="E2457" s="23" t="s">
        <v>85</v>
      </c>
      <c r="F2457" s="26">
        <v>1.5</v>
      </c>
    </row>
    <row r="2458">
      <c r="C2458" s="10"/>
      <c r="D2458" s="13" t="s">
        <v>19</v>
      </c>
      <c r="E2458" s="17"/>
      <c r="F2458" s="16"/>
    </row>
    <row r="2460">
      <c r="B2460" s="4" t="str">
        <f ca="1" xml:space="preserve"> HYPERLINK("#'目次'!B124", "[119]")</f>
        <v>[119]</v>
      </c>
      <c r="C2460" s="1" t="s">
        <v>1203</v>
      </c>
    </row>
    <row r="2461">
      <c r="B2461" s="1"/>
      <c r="C2461" s="1"/>
    </row>
    <row r="2462">
      <c r="B2462" s="1"/>
      <c r="C2462" s="1"/>
    </row>
    <row r="2463">
      <c r="E2463" s="5" t="s">
        <v>2</v>
      </c>
      <c r="F2463" s="15" t="s">
        <v>3</v>
      </c>
    </row>
    <row r="2464">
      <c r="C2464" s="6"/>
      <c r="D2464" s="11" t="s">
        <v>10</v>
      </c>
      <c r="E2464" s="14">
        <v>1663</v>
      </c>
      <c r="F2464" s="18">
        <v>100</v>
      </c>
    </row>
    <row r="2465">
      <c r="C2465" s="8">
        <v>1</v>
      </c>
      <c r="D2465" s="9" t="s">
        <v>1204</v>
      </c>
      <c r="E2465" s="3">
        <v>725</v>
      </c>
      <c r="F2465" s="2">
        <v>43.600000000000001</v>
      </c>
    </row>
    <row r="2466">
      <c r="C2466" s="8">
        <v>2</v>
      </c>
      <c r="D2466" s="9" t="s">
        <v>1205</v>
      </c>
      <c r="E2466" s="3">
        <v>615</v>
      </c>
      <c r="F2466" s="2">
        <v>37</v>
      </c>
    </row>
    <row r="2467">
      <c r="C2467" s="8">
        <v>3</v>
      </c>
      <c r="D2467" s="9" t="s">
        <v>1206</v>
      </c>
      <c r="E2467" s="3">
        <v>570</v>
      </c>
      <c r="F2467" s="2">
        <v>34.299999999999997</v>
      </c>
    </row>
    <row r="2468">
      <c r="C2468" s="8">
        <v>4</v>
      </c>
      <c r="D2468" s="9" t="s">
        <v>1207</v>
      </c>
      <c r="E2468" s="3">
        <v>296</v>
      </c>
      <c r="F2468" s="2">
        <v>17.800000000000001</v>
      </c>
    </row>
    <row r="2469">
      <c r="C2469" s="8">
        <v>5</v>
      </c>
      <c r="D2469" s="9" t="s">
        <v>1208</v>
      </c>
      <c r="E2469" s="3">
        <v>67</v>
      </c>
      <c r="F2469" s="2">
        <v>4</v>
      </c>
    </row>
    <row r="2470">
      <c r="C2470" s="8">
        <v>6</v>
      </c>
      <c r="D2470" s="9" t="s">
        <v>233</v>
      </c>
      <c r="E2470" s="3">
        <v>9</v>
      </c>
      <c r="F2470" s="2">
        <v>0.5</v>
      </c>
    </row>
    <row r="2471">
      <c r="C2471" s="7"/>
      <c r="D2471" s="12" t="s">
        <v>234</v>
      </c>
      <c r="E2471" s="19">
        <v>2206</v>
      </c>
      <c r="F2471" s="21">
        <v>132.69999999999999</v>
      </c>
    </row>
    <row r="2472">
      <c r="C2472" s="10"/>
      <c r="D2472" s="13" t="s">
        <v>19</v>
      </c>
      <c r="E2472" s="17"/>
      <c r="F2472" s="16"/>
    </row>
    <row r="2474">
      <c r="B2474" s="4" t="str">
        <f ca="1" xml:space="preserve"> HYPERLINK("#'目次'!B125", "[120]")</f>
        <v>[120]</v>
      </c>
      <c r="C2474" s="1" t="s">
        <v>1210</v>
      </c>
    </row>
    <row r="2475">
      <c r="B2475" s="1" t="s">
        <v>7</v>
      </c>
      <c r="C2475" s="1" t="s">
        <v>1211</v>
      </c>
    </row>
    <row r="2476">
      <c r="B2476" s="1"/>
      <c r="C2476" s="1"/>
    </row>
    <row r="2477">
      <c r="E2477" s="5" t="s">
        <v>2</v>
      </c>
      <c r="F2477" s="15" t="s">
        <v>3</v>
      </c>
    </row>
    <row r="2478">
      <c r="C2478" s="6"/>
      <c r="D2478" s="11" t="s">
        <v>10</v>
      </c>
      <c r="E2478" s="14">
        <v>725</v>
      </c>
      <c r="F2478" s="18">
        <v>100</v>
      </c>
    </row>
    <row r="2479">
      <c r="C2479" s="8">
        <v>1</v>
      </c>
      <c r="D2479" s="9" t="s">
        <v>841</v>
      </c>
      <c r="E2479" s="3">
        <v>30</v>
      </c>
      <c r="F2479" s="2">
        <v>4.0999999999999996</v>
      </c>
    </row>
    <row r="2480">
      <c r="C2480" s="8">
        <v>2</v>
      </c>
      <c r="D2480" s="9" t="s">
        <v>842</v>
      </c>
      <c r="E2480" s="3">
        <v>31</v>
      </c>
      <c r="F2480" s="2">
        <v>4.2999999999999998</v>
      </c>
    </row>
    <row r="2481">
      <c r="C2481" s="8">
        <v>3</v>
      </c>
      <c r="D2481" s="9" t="s">
        <v>843</v>
      </c>
      <c r="E2481" s="3">
        <v>29</v>
      </c>
      <c r="F2481" s="2">
        <v>4</v>
      </c>
    </row>
    <row r="2482">
      <c r="C2482" s="8">
        <v>4</v>
      </c>
      <c r="D2482" s="9" t="s">
        <v>844</v>
      </c>
      <c r="E2482" s="3">
        <v>28</v>
      </c>
      <c r="F2482" s="2">
        <v>3.8999999999999999</v>
      </c>
    </row>
    <row r="2483">
      <c r="C2483" s="8">
        <v>5</v>
      </c>
      <c r="D2483" s="9" t="s">
        <v>845</v>
      </c>
      <c r="E2483" s="3">
        <v>366</v>
      </c>
      <c r="F2483" s="2">
        <v>50.5</v>
      </c>
    </row>
    <row r="2484">
      <c r="C2484" s="8">
        <v>6</v>
      </c>
      <c r="D2484" s="9" t="s">
        <v>846</v>
      </c>
      <c r="E2484" s="3">
        <v>127</v>
      </c>
      <c r="F2484" s="2">
        <v>17.5</v>
      </c>
    </row>
    <row r="2485">
      <c r="C2485" s="8">
        <v>7</v>
      </c>
      <c r="D2485" s="9" t="s">
        <v>847</v>
      </c>
      <c r="E2485" s="3">
        <v>105</v>
      </c>
      <c r="F2485" s="2">
        <v>14.5</v>
      </c>
    </row>
    <row r="2486">
      <c r="C2486" s="8">
        <v>8</v>
      </c>
      <c r="D2486" s="9" t="s">
        <v>233</v>
      </c>
      <c r="E2486" s="3">
        <v>9</v>
      </c>
      <c r="F2486" s="2">
        <v>1.2</v>
      </c>
    </row>
    <row r="2487">
      <c r="C2487" s="8"/>
      <c r="D2487" s="9" t="s">
        <v>849</v>
      </c>
      <c r="E2487" s="25" t="s">
        <v>85</v>
      </c>
      <c r="F2487" s="24">
        <v>5.0999999999999996</v>
      </c>
    </row>
    <row r="2488">
      <c r="C2488" s="7"/>
      <c r="D2488" s="12" t="s">
        <v>247</v>
      </c>
      <c r="E2488" s="23" t="s">
        <v>85</v>
      </c>
      <c r="F2488" s="26">
        <v>1.3999999999999999</v>
      </c>
    </row>
    <row r="2489">
      <c r="C2489" s="10"/>
      <c r="D2489" s="13" t="s">
        <v>19</v>
      </c>
      <c r="E2489" s="17"/>
      <c r="F2489" s="16"/>
    </row>
    <row r="2491">
      <c r="B2491" s="4" t="str">
        <f ca="1" xml:space="preserve"> HYPERLINK("#'目次'!B126", "[121]")</f>
        <v>[121]</v>
      </c>
      <c r="C2491" s="1" t="s">
        <v>1213</v>
      </c>
    </row>
    <row r="2492">
      <c r="B2492" s="1" t="s">
        <v>7</v>
      </c>
      <c r="C2492" s="1" t="s">
        <v>1214</v>
      </c>
    </row>
    <row r="2493">
      <c r="B2493" s="1"/>
      <c r="C2493" s="1"/>
    </row>
    <row r="2494">
      <c r="E2494" s="5" t="s">
        <v>2</v>
      </c>
      <c r="F2494" s="15" t="s">
        <v>3</v>
      </c>
    </row>
    <row r="2495">
      <c r="C2495" s="6"/>
      <c r="D2495" s="11" t="s">
        <v>10</v>
      </c>
      <c r="E2495" s="14">
        <v>615</v>
      </c>
      <c r="F2495" s="18">
        <v>100</v>
      </c>
    </row>
    <row r="2496">
      <c r="C2496" s="8">
        <v>1</v>
      </c>
      <c r="D2496" s="9" t="s">
        <v>841</v>
      </c>
      <c r="E2496" s="3">
        <v>26</v>
      </c>
      <c r="F2496" s="2">
        <v>4.2000000000000002</v>
      </c>
    </row>
    <row r="2497">
      <c r="C2497" s="8">
        <v>2</v>
      </c>
      <c r="D2497" s="9" t="s">
        <v>842</v>
      </c>
      <c r="E2497" s="3">
        <v>37</v>
      </c>
      <c r="F2497" s="2">
        <v>6</v>
      </c>
    </row>
    <row r="2498">
      <c r="C2498" s="8">
        <v>3</v>
      </c>
      <c r="D2498" s="9" t="s">
        <v>843</v>
      </c>
      <c r="E2498" s="3">
        <v>30</v>
      </c>
      <c r="F2498" s="2">
        <v>4.9000000000000004</v>
      </c>
    </row>
    <row r="2499">
      <c r="C2499" s="8">
        <v>4</v>
      </c>
      <c r="D2499" s="9" t="s">
        <v>844</v>
      </c>
      <c r="E2499" s="3">
        <v>16</v>
      </c>
      <c r="F2499" s="2">
        <v>2.6000000000000001</v>
      </c>
    </row>
    <row r="2500">
      <c r="C2500" s="8">
        <v>5</v>
      </c>
      <c r="D2500" s="9" t="s">
        <v>845</v>
      </c>
      <c r="E2500" s="3">
        <v>260</v>
      </c>
      <c r="F2500" s="2">
        <v>42.299999999999997</v>
      </c>
    </row>
    <row r="2501">
      <c r="C2501" s="8">
        <v>6</v>
      </c>
      <c r="D2501" s="9" t="s">
        <v>846</v>
      </c>
      <c r="E2501" s="3">
        <v>140</v>
      </c>
      <c r="F2501" s="2">
        <v>22.800000000000001</v>
      </c>
    </row>
    <row r="2502">
      <c r="C2502" s="8">
        <v>7</v>
      </c>
      <c r="D2502" s="9" t="s">
        <v>847</v>
      </c>
      <c r="E2502" s="3">
        <v>102</v>
      </c>
      <c r="F2502" s="2">
        <v>16.600000000000001</v>
      </c>
    </row>
    <row r="2503">
      <c r="C2503" s="8">
        <v>8</v>
      </c>
      <c r="D2503" s="9" t="s">
        <v>233</v>
      </c>
      <c r="E2503" s="3">
        <v>4</v>
      </c>
      <c r="F2503" s="2">
        <v>0.69999999999999996</v>
      </c>
    </row>
    <row r="2504">
      <c r="C2504" s="8"/>
      <c r="D2504" s="9" t="s">
        <v>849</v>
      </c>
      <c r="E2504" s="25" t="s">
        <v>85</v>
      </c>
      <c r="F2504" s="24">
        <v>5.0999999999999996</v>
      </c>
    </row>
    <row r="2505">
      <c r="C2505" s="7"/>
      <c r="D2505" s="12" t="s">
        <v>247</v>
      </c>
      <c r="E2505" s="23" t="s">
        <v>85</v>
      </c>
      <c r="F2505" s="26">
        <v>1.5</v>
      </c>
    </row>
    <row r="2506">
      <c r="C2506" s="10"/>
      <c r="D2506" s="13" t="s">
        <v>19</v>
      </c>
      <c r="E2506" s="17"/>
      <c r="F2506" s="16"/>
    </row>
    <row r="2508">
      <c r="B2508" s="4" t="str">
        <f ca="1" xml:space="preserve"> HYPERLINK("#'目次'!B127", "[122]")</f>
        <v>[122]</v>
      </c>
      <c r="C2508" s="1" t="s">
        <v>1216</v>
      </c>
    </row>
    <row r="2509">
      <c r="B2509" s="1" t="s">
        <v>7</v>
      </c>
      <c r="C2509" s="1" t="s">
        <v>1217</v>
      </c>
    </row>
    <row r="2510">
      <c r="B2510" s="1"/>
      <c r="C2510" s="1"/>
    </row>
    <row r="2511">
      <c r="E2511" s="5" t="s">
        <v>2</v>
      </c>
      <c r="F2511" s="15" t="s">
        <v>3</v>
      </c>
    </row>
    <row r="2512">
      <c r="C2512" s="6"/>
      <c r="D2512" s="11" t="s">
        <v>10</v>
      </c>
      <c r="E2512" s="14">
        <v>570</v>
      </c>
      <c r="F2512" s="18">
        <v>100</v>
      </c>
    </row>
    <row r="2513">
      <c r="C2513" s="8">
        <v>1</v>
      </c>
      <c r="D2513" s="9" t="s">
        <v>841</v>
      </c>
      <c r="E2513" s="3">
        <v>50</v>
      </c>
      <c r="F2513" s="2">
        <v>8.8000000000000007</v>
      </c>
    </row>
    <row r="2514">
      <c r="C2514" s="8">
        <v>2</v>
      </c>
      <c r="D2514" s="9" t="s">
        <v>842</v>
      </c>
      <c r="E2514" s="3">
        <v>31</v>
      </c>
      <c r="F2514" s="2">
        <v>5.4000000000000004</v>
      </c>
    </row>
    <row r="2515">
      <c r="C2515" s="8">
        <v>3</v>
      </c>
      <c r="D2515" s="9" t="s">
        <v>843</v>
      </c>
      <c r="E2515" s="3">
        <v>35</v>
      </c>
      <c r="F2515" s="2">
        <v>6.0999999999999996</v>
      </c>
    </row>
    <row r="2516">
      <c r="C2516" s="8">
        <v>4</v>
      </c>
      <c r="D2516" s="9" t="s">
        <v>844</v>
      </c>
      <c r="E2516" s="3">
        <v>32</v>
      </c>
      <c r="F2516" s="2">
        <v>5.5999999999999996</v>
      </c>
    </row>
    <row r="2517">
      <c r="C2517" s="8">
        <v>5</v>
      </c>
      <c r="D2517" s="9" t="s">
        <v>845</v>
      </c>
      <c r="E2517" s="3">
        <v>259</v>
      </c>
      <c r="F2517" s="2">
        <v>45.399999999999999</v>
      </c>
    </row>
    <row r="2518">
      <c r="C2518" s="8">
        <v>6</v>
      </c>
      <c r="D2518" s="9" t="s">
        <v>846</v>
      </c>
      <c r="E2518" s="3">
        <v>96</v>
      </c>
      <c r="F2518" s="2">
        <v>16.800000000000001</v>
      </c>
    </row>
    <row r="2519">
      <c r="C2519" s="8">
        <v>7</v>
      </c>
      <c r="D2519" s="9" t="s">
        <v>847</v>
      </c>
      <c r="E2519" s="3">
        <v>58</v>
      </c>
      <c r="F2519" s="2">
        <v>10.199999999999999</v>
      </c>
    </row>
    <row r="2520">
      <c r="C2520" s="8">
        <v>8</v>
      </c>
      <c r="D2520" s="9" t="s">
        <v>233</v>
      </c>
      <c r="E2520" s="3">
        <v>9</v>
      </c>
      <c r="F2520" s="2">
        <v>1.6000000000000001</v>
      </c>
    </row>
    <row r="2521">
      <c r="C2521" s="8"/>
      <c r="D2521" s="9" t="s">
        <v>849</v>
      </c>
      <c r="E2521" s="25" t="s">
        <v>85</v>
      </c>
      <c r="F2521" s="24">
        <v>4.7000000000000002</v>
      </c>
    </row>
    <row r="2522">
      <c r="C2522" s="7"/>
      <c r="D2522" s="12" t="s">
        <v>247</v>
      </c>
      <c r="E2522" s="23" t="s">
        <v>85</v>
      </c>
      <c r="F2522" s="26">
        <v>1.6000000000000001</v>
      </c>
    </row>
    <row r="2523">
      <c r="C2523" s="10"/>
      <c r="D2523" s="13" t="s">
        <v>19</v>
      </c>
      <c r="E2523" s="17"/>
      <c r="F2523" s="16"/>
    </row>
    <row r="2525">
      <c r="B2525" s="4" t="str">
        <f ca="1" xml:space="preserve"> HYPERLINK("#'目次'!B128", "[123]")</f>
        <v>[123]</v>
      </c>
      <c r="C2525" s="1" t="s">
        <v>1219</v>
      </c>
    </row>
    <row r="2526">
      <c r="B2526" s="1" t="s">
        <v>7</v>
      </c>
      <c r="C2526" s="1" t="s">
        <v>1220</v>
      </c>
    </row>
    <row r="2527">
      <c r="B2527" s="1"/>
      <c r="C2527" s="1"/>
    </row>
    <row r="2528">
      <c r="E2528" s="5" t="s">
        <v>2</v>
      </c>
      <c r="F2528" s="15" t="s">
        <v>3</v>
      </c>
    </row>
    <row r="2529">
      <c r="C2529" s="6"/>
      <c r="D2529" s="11" t="s">
        <v>10</v>
      </c>
      <c r="E2529" s="14">
        <v>296</v>
      </c>
      <c r="F2529" s="18">
        <v>100</v>
      </c>
    </row>
    <row r="2530">
      <c r="C2530" s="8">
        <v>1</v>
      </c>
      <c r="D2530" s="9" t="s">
        <v>841</v>
      </c>
      <c r="E2530" s="3">
        <v>21</v>
      </c>
      <c r="F2530" s="2">
        <v>7.0999999999999996</v>
      </c>
    </row>
    <row r="2531">
      <c r="C2531" s="8">
        <v>2</v>
      </c>
      <c r="D2531" s="9" t="s">
        <v>842</v>
      </c>
      <c r="E2531" s="3">
        <v>20</v>
      </c>
      <c r="F2531" s="2">
        <v>6.7999999999999998</v>
      </c>
    </row>
    <row r="2532">
      <c r="C2532" s="8">
        <v>3</v>
      </c>
      <c r="D2532" s="9" t="s">
        <v>843</v>
      </c>
      <c r="E2532" s="3">
        <v>23</v>
      </c>
      <c r="F2532" s="2">
        <v>7.7999999999999998</v>
      </c>
    </row>
    <row r="2533">
      <c r="C2533" s="8">
        <v>4</v>
      </c>
      <c r="D2533" s="9" t="s">
        <v>844</v>
      </c>
      <c r="E2533" s="3">
        <v>23</v>
      </c>
      <c r="F2533" s="2">
        <v>7.7999999999999998</v>
      </c>
    </row>
    <row r="2534">
      <c r="C2534" s="8">
        <v>5</v>
      </c>
      <c r="D2534" s="9" t="s">
        <v>845</v>
      </c>
      <c r="E2534" s="3">
        <v>125</v>
      </c>
      <c r="F2534" s="2">
        <v>42.200000000000003</v>
      </c>
    </row>
    <row r="2535">
      <c r="C2535" s="8">
        <v>6</v>
      </c>
      <c r="D2535" s="9" t="s">
        <v>846</v>
      </c>
      <c r="E2535" s="3">
        <v>41</v>
      </c>
      <c r="F2535" s="2">
        <v>13.9</v>
      </c>
    </row>
    <row r="2536">
      <c r="C2536" s="8">
        <v>7</v>
      </c>
      <c r="D2536" s="9" t="s">
        <v>847</v>
      </c>
      <c r="E2536" s="3">
        <v>38</v>
      </c>
      <c r="F2536" s="2">
        <v>12.800000000000001</v>
      </c>
    </row>
    <row r="2537">
      <c r="C2537" s="8">
        <v>8</v>
      </c>
      <c r="D2537" s="9" t="s">
        <v>233</v>
      </c>
      <c r="E2537" s="3">
        <v>5</v>
      </c>
      <c r="F2537" s="2">
        <v>1.7</v>
      </c>
    </row>
    <row r="2538">
      <c r="C2538" s="8"/>
      <c r="D2538" s="9" t="s">
        <v>849</v>
      </c>
      <c r="E2538" s="25" t="s">
        <v>85</v>
      </c>
      <c r="F2538" s="24">
        <v>4.7000000000000002</v>
      </c>
    </row>
    <row r="2539">
      <c r="C2539" s="7"/>
      <c r="D2539" s="12" t="s">
        <v>247</v>
      </c>
      <c r="E2539" s="23" t="s">
        <v>85</v>
      </c>
      <c r="F2539" s="26">
        <v>1.7</v>
      </c>
    </row>
    <row r="2540">
      <c r="C2540" s="10"/>
      <c r="D2540" s="13" t="s">
        <v>19</v>
      </c>
      <c r="E2540" s="17"/>
      <c r="F2540" s="16"/>
    </row>
    <row r="2542">
      <c r="B2542" s="4" t="str">
        <f ca="1" xml:space="preserve"> HYPERLINK("#'目次'!B129", "[124]")</f>
        <v>[124]</v>
      </c>
      <c r="C2542" s="1" t="s">
        <v>1222</v>
      </c>
    </row>
    <row r="2543">
      <c r="B2543" s="1" t="s">
        <v>7</v>
      </c>
      <c r="C2543" s="1" t="s">
        <v>1211</v>
      </c>
    </row>
    <row r="2544">
      <c r="B2544" s="1"/>
      <c r="C2544" s="1"/>
    </row>
    <row r="2545">
      <c r="E2545" s="5" t="s">
        <v>2</v>
      </c>
      <c r="F2545" s="15" t="s">
        <v>3</v>
      </c>
    </row>
    <row r="2546">
      <c r="C2546" s="6"/>
      <c r="D2546" s="11" t="s">
        <v>10</v>
      </c>
      <c r="E2546" s="14">
        <v>725</v>
      </c>
      <c r="F2546" s="18">
        <v>100</v>
      </c>
    </row>
    <row r="2547">
      <c r="C2547" s="8">
        <v>1</v>
      </c>
      <c r="D2547" s="9" t="s">
        <v>1223</v>
      </c>
      <c r="E2547" s="3">
        <v>18</v>
      </c>
      <c r="F2547" s="2">
        <v>2.5</v>
      </c>
    </row>
    <row r="2548">
      <c r="C2548" s="8">
        <v>2</v>
      </c>
      <c r="D2548" s="9" t="s">
        <v>1224</v>
      </c>
      <c r="E2548" s="3">
        <v>196</v>
      </c>
      <c r="F2548" s="2">
        <v>27</v>
      </c>
    </row>
    <row r="2549">
      <c r="C2549" s="8">
        <v>3</v>
      </c>
      <c r="D2549" s="9" t="s">
        <v>1225</v>
      </c>
      <c r="E2549" s="3">
        <v>324</v>
      </c>
      <c r="F2549" s="2">
        <v>44.700000000000003</v>
      </c>
    </row>
    <row r="2550">
      <c r="C2550" s="8">
        <v>4</v>
      </c>
      <c r="D2550" s="9" t="s">
        <v>1226</v>
      </c>
      <c r="E2550" s="3">
        <v>163</v>
      </c>
      <c r="F2550" s="2">
        <v>22.5</v>
      </c>
    </row>
    <row r="2551">
      <c r="C2551" s="8">
        <v>5</v>
      </c>
      <c r="D2551" s="9" t="s">
        <v>1227</v>
      </c>
      <c r="E2551" s="3">
        <v>21</v>
      </c>
      <c r="F2551" s="2">
        <v>2.8999999999999999</v>
      </c>
    </row>
    <row r="2552">
      <c r="C2552" s="8">
        <v>6</v>
      </c>
      <c r="D2552" s="9" t="s">
        <v>1228</v>
      </c>
      <c r="E2552" s="3">
        <v>2</v>
      </c>
      <c r="F2552" s="2">
        <v>0.29999999999999999</v>
      </c>
    </row>
    <row r="2553">
      <c r="C2553" s="8">
        <v>7</v>
      </c>
      <c r="D2553" s="9" t="s">
        <v>1229</v>
      </c>
      <c r="E2553" s="3">
        <v>0</v>
      </c>
      <c r="F2553" s="20" t="s">
        <v>85</v>
      </c>
    </row>
    <row r="2554">
      <c r="C2554" s="8">
        <v>8</v>
      </c>
      <c r="D2554" s="9" t="s">
        <v>233</v>
      </c>
      <c r="E2554" s="3">
        <v>1</v>
      </c>
      <c r="F2554" s="2">
        <v>0.10000000000000001</v>
      </c>
    </row>
    <row r="2555">
      <c r="C2555" s="8"/>
      <c r="D2555" s="9" t="s">
        <v>1230</v>
      </c>
      <c r="E2555" s="25" t="s">
        <v>85</v>
      </c>
      <c r="F2555" s="24">
        <v>20.199999999999999</v>
      </c>
    </row>
    <row r="2556">
      <c r="C2556" s="7"/>
      <c r="D2556" s="12" t="s">
        <v>247</v>
      </c>
      <c r="E2556" s="23" t="s">
        <v>85</v>
      </c>
      <c r="F2556" s="26">
        <v>12.800000000000001</v>
      </c>
    </row>
    <row r="2557">
      <c r="C2557" s="10"/>
      <c r="D2557" s="13" t="s">
        <v>19</v>
      </c>
      <c r="E2557" s="17"/>
      <c r="F2557" s="16"/>
    </row>
    <row r="2559">
      <c r="B2559" s="4" t="str">
        <f ca="1" xml:space="preserve"> HYPERLINK("#'目次'!B130", "[125]")</f>
        <v>[125]</v>
      </c>
      <c r="C2559" s="1" t="s">
        <v>1232</v>
      </c>
    </row>
    <row r="2560">
      <c r="B2560" s="1" t="s">
        <v>7</v>
      </c>
      <c r="C2560" s="1" t="s">
        <v>1214</v>
      </c>
    </row>
    <row r="2561">
      <c r="B2561" s="1"/>
      <c r="C2561" s="1"/>
    </row>
    <row r="2562">
      <c r="E2562" s="5" t="s">
        <v>2</v>
      </c>
      <c r="F2562" s="15" t="s">
        <v>3</v>
      </c>
    </row>
    <row r="2563">
      <c r="C2563" s="6"/>
      <c r="D2563" s="11" t="s">
        <v>10</v>
      </c>
      <c r="E2563" s="14">
        <v>615</v>
      </c>
      <c r="F2563" s="18">
        <v>100</v>
      </c>
    </row>
    <row r="2564">
      <c r="C2564" s="8">
        <v>1</v>
      </c>
      <c r="D2564" s="9" t="s">
        <v>1223</v>
      </c>
      <c r="E2564" s="3">
        <v>7</v>
      </c>
      <c r="F2564" s="2">
        <v>1.1000000000000001</v>
      </c>
    </row>
    <row r="2565">
      <c r="C2565" s="8">
        <v>2</v>
      </c>
      <c r="D2565" s="9" t="s">
        <v>1224</v>
      </c>
      <c r="E2565" s="3">
        <v>168</v>
      </c>
      <c r="F2565" s="2">
        <v>27.300000000000001</v>
      </c>
    </row>
    <row r="2566">
      <c r="C2566" s="8">
        <v>3</v>
      </c>
      <c r="D2566" s="9" t="s">
        <v>1225</v>
      </c>
      <c r="E2566" s="3">
        <v>262</v>
      </c>
      <c r="F2566" s="2">
        <v>42.600000000000001</v>
      </c>
    </row>
    <row r="2567">
      <c r="C2567" s="8">
        <v>4</v>
      </c>
      <c r="D2567" s="9" t="s">
        <v>1226</v>
      </c>
      <c r="E2567" s="3">
        <v>151</v>
      </c>
      <c r="F2567" s="2">
        <v>24.600000000000001</v>
      </c>
    </row>
    <row r="2568">
      <c r="C2568" s="8">
        <v>5</v>
      </c>
      <c r="D2568" s="9" t="s">
        <v>1227</v>
      </c>
      <c r="E2568" s="3">
        <v>22</v>
      </c>
      <c r="F2568" s="2">
        <v>3.6000000000000001</v>
      </c>
    </row>
    <row r="2569">
      <c r="C2569" s="8">
        <v>6</v>
      </c>
      <c r="D2569" s="9" t="s">
        <v>1228</v>
      </c>
      <c r="E2569" s="3">
        <v>2</v>
      </c>
      <c r="F2569" s="2">
        <v>0.29999999999999999</v>
      </c>
    </row>
    <row r="2570">
      <c r="C2570" s="8">
        <v>7</v>
      </c>
      <c r="D2570" s="9" t="s">
        <v>1229</v>
      </c>
      <c r="E2570" s="3">
        <v>1</v>
      </c>
      <c r="F2570" s="2">
        <v>0.20000000000000001</v>
      </c>
    </row>
    <row r="2571">
      <c r="C2571" s="8">
        <v>8</v>
      </c>
      <c r="D2571" s="9" t="s">
        <v>233</v>
      </c>
      <c r="E2571" s="3">
        <v>2</v>
      </c>
      <c r="F2571" s="2">
        <v>0.29999999999999999</v>
      </c>
    </row>
    <row r="2572">
      <c r="C2572" s="8"/>
      <c r="D2572" s="9" t="s">
        <v>1230</v>
      </c>
      <c r="E2572" s="25" t="s">
        <v>85</v>
      </c>
      <c r="F2572" s="24">
        <v>21.100000000000001</v>
      </c>
    </row>
    <row r="2573">
      <c r="C2573" s="7"/>
      <c r="D2573" s="12" t="s">
        <v>247</v>
      </c>
      <c r="E2573" s="23" t="s">
        <v>85</v>
      </c>
      <c r="F2573" s="26">
        <v>14</v>
      </c>
    </row>
    <row r="2574">
      <c r="C2574" s="10"/>
      <c r="D2574" s="13" t="s">
        <v>19</v>
      </c>
      <c r="E2574" s="17"/>
      <c r="F2574" s="16"/>
    </row>
    <row r="2576">
      <c r="B2576" s="4" t="str">
        <f ca="1" xml:space="preserve"> HYPERLINK("#'目次'!B131", "[126]")</f>
        <v>[126]</v>
      </c>
      <c r="C2576" s="1" t="s">
        <v>1234</v>
      </c>
    </row>
    <row r="2577">
      <c r="B2577" s="1" t="s">
        <v>7</v>
      </c>
      <c r="C2577" s="1" t="s">
        <v>1217</v>
      </c>
    </row>
    <row r="2578">
      <c r="B2578" s="1"/>
      <c r="C2578" s="1"/>
    </row>
    <row r="2579">
      <c r="E2579" s="5" t="s">
        <v>2</v>
      </c>
      <c r="F2579" s="15" t="s">
        <v>3</v>
      </c>
    </row>
    <row r="2580">
      <c r="C2580" s="6"/>
      <c r="D2580" s="11" t="s">
        <v>10</v>
      </c>
      <c r="E2580" s="14">
        <v>570</v>
      </c>
      <c r="F2580" s="18">
        <v>100</v>
      </c>
    </row>
    <row r="2581">
      <c r="C2581" s="8">
        <v>1</v>
      </c>
      <c r="D2581" s="9" t="s">
        <v>1223</v>
      </c>
      <c r="E2581" s="3">
        <v>3</v>
      </c>
      <c r="F2581" s="2">
        <v>0.5</v>
      </c>
    </row>
    <row r="2582">
      <c r="C2582" s="8">
        <v>2</v>
      </c>
      <c r="D2582" s="9" t="s">
        <v>1224</v>
      </c>
      <c r="E2582" s="3">
        <v>58</v>
      </c>
      <c r="F2582" s="2">
        <v>10.199999999999999</v>
      </c>
    </row>
    <row r="2583">
      <c r="C2583" s="8">
        <v>3</v>
      </c>
      <c r="D2583" s="9" t="s">
        <v>1225</v>
      </c>
      <c r="E2583" s="3">
        <v>92</v>
      </c>
      <c r="F2583" s="2">
        <v>16.100000000000001</v>
      </c>
    </row>
    <row r="2584">
      <c r="C2584" s="8">
        <v>4</v>
      </c>
      <c r="D2584" s="9" t="s">
        <v>1226</v>
      </c>
      <c r="E2584" s="3">
        <v>215</v>
      </c>
      <c r="F2584" s="2">
        <v>37.700000000000003</v>
      </c>
    </row>
    <row r="2585">
      <c r="C2585" s="8">
        <v>5</v>
      </c>
      <c r="D2585" s="9" t="s">
        <v>1227</v>
      </c>
      <c r="E2585" s="3">
        <v>122</v>
      </c>
      <c r="F2585" s="2">
        <v>21.399999999999999</v>
      </c>
    </row>
    <row r="2586">
      <c r="C2586" s="8">
        <v>6</v>
      </c>
      <c r="D2586" s="9" t="s">
        <v>1228</v>
      </c>
      <c r="E2586" s="3">
        <v>58</v>
      </c>
      <c r="F2586" s="2">
        <v>10.199999999999999</v>
      </c>
    </row>
    <row r="2587">
      <c r="C2587" s="8">
        <v>7</v>
      </c>
      <c r="D2587" s="9" t="s">
        <v>1229</v>
      </c>
      <c r="E2587" s="3">
        <v>21</v>
      </c>
      <c r="F2587" s="2">
        <v>3.7000000000000002</v>
      </c>
    </row>
    <row r="2588">
      <c r="C2588" s="8">
        <v>8</v>
      </c>
      <c r="D2588" s="9" t="s">
        <v>233</v>
      </c>
      <c r="E2588" s="3">
        <v>1</v>
      </c>
      <c r="F2588" s="2">
        <v>0.20000000000000001</v>
      </c>
    </row>
    <row r="2589">
      <c r="C2589" s="8"/>
      <c r="D2589" s="9" t="s">
        <v>1230</v>
      </c>
      <c r="E2589" s="25" t="s">
        <v>85</v>
      </c>
      <c r="F2589" s="24">
        <v>46</v>
      </c>
    </row>
    <row r="2590">
      <c r="C2590" s="7"/>
      <c r="D2590" s="12" t="s">
        <v>247</v>
      </c>
      <c r="E2590" s="23" t="s">
        <v>85</v>
      </c>
      <c r="F2590" s="26">
        <v>29.800000000000001</v>
      </c>
    </row>
    <row r="2591">
      <c r="C2591" s="10"/>
      <c r="D2591" s="13" t="s">
        <v>19</v>
      </c>
      <c r="E2591" s="17"/>
      <c r="F2591" s="16"/>
    </row>
    <row r="2593">
      <c r="B2593" s="4" t="str">
        <f ca="1" xml:space="preserve"> HYPERLINK("#'目次'!B132", "[127]")</f>
        <v>[127]</v>
      </c>
      <c r="C2593" s="1" t="s">
        <v>1236</v>
      </c>
    </row>
    <row r="2594">
      <c r="B2594" s="1" t="s">
        <v>7</v>
      </c>
      <c r="C2594" s="1" t="s">
        <v>1220</v>
      </c>
    </row>
    <row r="2595">
      <c r="B2595" s="1"/>
      <c r="C2595" s="1"/>
    </row>
    <row r="2596">
      <c r="E2596" s="5" t="s">
        <v>2</v>
      </c>
      <c r="F2596" s="15" t="s">
        <v>3</v>
      </c>
    </row>
    <row r="2597">
      <c r="C2597" s="6"/>
      <c r="D2597" s="11" t="s">
        <v>10</v>
      </c>
      <c r="E2597" s="14">
        <v>296</v>
      </c>
      <c r="F2597" s="18">
        <v>100</v>
      </c>
    </row>
    <row r="2598">
      <c r="C2598" s="8">
        <v>1</v>
      </c>
      <c r="D2598" s="9" t="s">
        <v>1223</v>
      </c>
      <c r="E2598" s="3">
        <v>0</v>
      </c>
      <c r="F2598" s="20" t="s">
        <v>85</v>
      </c>
    </row>
    <row r="2599">
      <c r="C2599" s="8">
        <v>2</v>
      </c>
      <c r="D2599" s="9" t="s">
        <v>1224</v>
      </c>
      <c r="E2599" s="3">
        <v>90</v>
      </c>
      <c r="F2599" s="2">
        <v>30.399999999999999</v>
      </c>
    </row>
    <row r="2600">
      <c r="C2600" s="8">
        <v>3</v>
      </c>
      <c r="D2600" s="9" t="s">
        <v>1225</v>
      </c>
      <c r="E2600" s="3">
        <v>87</v>
      </c>
      <c r="F2600" s="2">
        <v>29.399999999999999</v>
      </c>
    </row>
    <row r="2601">
      <c r="C2601" s="8">
        <v>4</v>
      </c>
      <c r="D2601" s="9" t="s">
        <v>1226</v>
      </c>
      <c r="E2601" s="3">
        <v>88</v>
      </c>
      <c r="F2601" s="2">
        <v>29.699999999999999</v>
      </c>
    </row>
    <row r="2602">
      <c r="C2602" s="8">
        <v>5</v>
      </c>
      <c r="D2602" s="9" t="s">
        <v>1227</v>
      </c>
      <c r="E2602" s="3">
        <v>19</v>
      </c>
      <c r="F2602" s="2">
        <v>6.4000000000000004</v>
      </c>
    </row>
    <row r="2603">
      <c r="C2603" s="8">
        <v>6</v>
      </c>
      <c r="D2603" s="9" t="s">
        <v>1228</v>
      </c>
      <c r="E2603" s="3">
        <v>8</v>
      </c>
      <c r="F2603" s="2">
        <v>2.7000000000000002</v>
      </c>
    </row>
    <row r="2604">
      <c r="C2604" s="8">
        <v>7</v>
      </c>
      <c r="D2604" s="9" t="s">
        <v>1229</v>
      </c>
      <c r="E2604" s="3">
        <v>2</v>
      </c>
      <c r="F2604" s="2">
        <v>0.69999999999999996</v>
      </c>
    </row>
    <row r="2605">
      <c r="C2605" s="8">
        <v>8</v>
      </c>
      <c r="D2605" s="9" t="s">
        <v>233</v>
      </c>
      <c r="E2605" s="3">
        <v>2</v>
      </c>
      <c r="F2605" s="2">
        <v>0.69999999999999996</v>
      </c>
    </row>
    <row r="2606">
      <c r="C2606" s="8"/>
      <c r="D2606" s="9" t="s">
        <v>1230</v>
      </c>
      <c r="E2606" s="25" t="s">
        <v>85</v>
      </c>
      <c r="F2606" s="24">
        <v>25.399999999999999</v>
      </c>
    </row>
    <row r="2607">
      <c r="C2607" s="7"/>
      <c r="D2607" s="12" t="s">
        <v>247</v>
      </c>
      <c r="E2607" s="23" t="s">
        <v>85</v>
      </c>
      <c r="F2607" s="26">
        <v>20.199999999999999</v>
      </c>
    </row>
    <row r="2608">
      <c r="C2608" s="10"/>
      <c r="D2608" s="13" t="s">
        <v>19</v>
      </c>
      <c r="E2608" s="17"/>
      <c r="F2608" s="16"/>
    </row>
    <row r="2610">
      <c r="B2610" s="4" t="str">
        <f ca="1" xml:space="preserve"> HYPERLINK("#'目次'!B133", "[128]")</f>
        <v>[128]</v>
      </c>
      <c r="C2610" s="1" t="s">
        <v>1238</v>
      </c>
    </row>
    <row r="2611">
      <c r="B2611" s="1" t="s">
        <v>7</v>
      </c>
      <c r="C2611" s="1" t="s">
        <v>1239</v>
      </c>
    </row>
    <row r="2612">
      <c r="B2612" s="1"/>
      <c r="C2612" s="1"/>
    </row>
    <row r="2613">
      <c r="E2613" s="5" t="s">
        <v>2</v>
      </c>
      <c r="F2613" s="15" t="s">
        <v>3</v>
      </c>
    </row>
    <row r="2614">
      <c r="C2614" s="6"/>
      <c r="D2614" s="11" t="s">
        <v>10</v>
      </c>
      <c r="E2614" s="14">
        <v>1587</v>
      </c>
      <c r="F2614" s="18">
        <v>100</v>
      </c>
    </row>
    <row r="2615">
      <c r="C2615" s="8">
        <v>1</v>
      </c>
      <c r="D2615" s="9" t="s">
        <v>1223</v>
      </c>
      <c r="E2615" s="3">
        <v>20</v>
      </c>
      <c r="F2615" s="2">
        <v>1.3</v>
      </c>
    </row>
    <row r="2616">
      <c r="C2616" s="8">
        <v>2</v>
      </c>
      <c r="D2616" s="9" t="s">
        <v>1224</v>
      </c>
      <c r="E2616" s="3">
        <v>224</v>
      </c>
      <c r="F2616" s="2">
        <v>14.1</v>
      </c>
    </row>
    <row r="2617">
      <c r="C2617" s="8">
        <v>3</v>
      </c>
      <c r="D2617" s="9" t="s">
        <v>1225</v>
      </c>
      <c r="E2617" s="3">
        <v>476</v>
      </c>
      <c r="F2617" s="2">
        <v>30</v>
      </c>
    </row>
    <row r="2618">
      <c r="C2618" s="8">
        <v>4</v>
      </c>
      <c r="D2618" s="9" t="s">
        <v>1226</v>
      </c>
      <c r="E2618" s="3">
        <v>495</v>
      </c>
      <c r="F2618" s="2">
        <v>31.199999999999999</v>
      </c>
    </row>
    <row r="2619">
      <c r="C2619" s="8">
        <v>5</v>
      </c>
      <c r="D2619" s="9" t="s">
        <v>1227</v>
      </c>
      <c r="E2619" s="3">
        <v>214</v>
      </c>
      <c r="F2619" s="2">
        <v>13.5</v>
      </c>
    </row>
    <row r="2620">
      <c r="C2620" s="8">
        <v>6</v>
      </c>
      <c r="D2620" s="9" t="s">
        <v>1228</v>
      </c>
      <c r="E2620" s="3">
        <v>102</v>
      </c>
      <c r="F2620" s="2">
        <v>6.4000000000000004</v>
      </c>
    </row>
    <row r="2621">
      <c r="C2621" s="8">
        <v>7</v>
      </c>
      <c r="D2621" s="9" t="s">
        <v>1229</v>
      </c>
      <c r="E2621" s="3">
        <v>54</v>
      </c>
      <c r="F2621" s="2">
        <v>3.3999999999999999</v>
      </c>
    </row>
    <row r="2622">
      <c r="C2622" s="8">
        <v>8</v>
      </c>
      <c r="D2622" s="9" t="s">
        <v>233</v>
      </c>
      <c r="E2622" s="3">
        <v>2</v>
      </c>
      <c r="F2622" s="2">
        <v>0.10000000000000001</v>
      </c>
    </row>
    <row r="2623">
      <c r="C2623" s="8"/>
      <c r="D2623" s="9" t="s">
        <v>1230</v>
      </c>
      <c r="E2623" s="25" t="s">
        <v>85</v>
      </c>
      <c r="F2623" s="24">
        <v>38.600000000000001</v>
      </c>
    </row>
    <row r="2624">
      <c r="C2624" s="7"/>
      <c r="D2624" s="12" t="s">
        <v>247</v>
      </c>
      <c r="E2624" s="23" t="s">
        <v>85</v>
      </c>
      <c r="F2624" s="26">
        <v>31.300000000000001</v>
      </c>
    </row>
    <row r="2625">
      <c r="C2625" s="10"/>
      <c r="D2625" s="13" t="s">
        <v>19</v>
      </c>
      <c r="E2625" s="17"/>
      <c r="F2625" s="16"/>
    </row>
    <row r="2627">
      <c r="B2627" s="4" t="str">
        <f ca="1" xml:space="preserve"> HYPERLINK("#'目次'!B134", "[129]")</f>
        <v>[129]</v>
      </c>
      <c r="C2627" s="1" t="s">
        <v>1241</v>
      </c>
    </row>
    <row r="2628">
      <c r="B2628" s="1"/>
      <c r="C2628" s="1"/>
    </row>
    <row r="2629">
      <c r="B2629" s="1"/>
      <c r="C2629" s="1"/>
    </row>
    <row r="2630">
      <c r="E2630" s="5" t="s">
        <v>2</v>
      </c>
      <c r="F2630" s="15" t="s">
        <v>3</v>
      </c>
    </row>
    <row r="2631">
      <c r="C2631" s="6"/>
      <c r="D2631" s="11" t="s">
        <v>10</v>
      </c>
      <c r="E2631" s="14">
        <v>1663</v>
      </c>
      <c r="F2631" s="18">
        <v>100</v>
      </c>
    </row>
    <row r="2632">
      <c r="C2632" s="8">
        <v>1</v>
      </c>
      <c r="D2632" s="9" t="s">
        <v>1242</v>
      </c>
      <c r="E2632" s="3">
        <v>35</v>
      </c>
      <c r="F2632" s="2">
        <v>2.1000000000000001</v>
      </c>
    </row>
    <row r="2633">
      <c r="C2633" s="8">
        <v>2</v>
      </c>
      <c r="D2633" s="9" t="s">
        <v>1243</v>
      </c>
      <c r="E2633" s="3">
        <v>95</v>
      </c>
      <c r="F2633" s="2">
        <v>5.7000000000000002</v>
      </c>
    </row>
    <row r="2634">
      <c r="C2634" s="8">
        <v>3</v>
      </c>
      <c r="D2634" s="9" t="s">
        <v>1244</v>
      </c>
      <c r="E2634" s="3">
        <v>260</v>
      </c>
      <c r="F2634" s="2">
        <v>15.6</v>
      </c>
    </row>
    <row r="2635">
      <c r="C2635" s="8">
        <v>4</v>
      </c>
      <c r="D2635" s="9" t="s">
        <v>1245</v>
      </c>
      <c r="E2635" s="3">
        <v>379</v>
      </c>
      <c r="F2635" s="2">
        <v>22.800000000000001</v>
      </c>
    </row>
    <row r="2636">
      <c r="C2636" s="8">
        <v>5</v>
      </c>
      <c r="D2636" s="9" t="s">
        <v>1246</v>
      </c>
      <c r="E2636" s="3">
        <v>300</v>
      </c>
      <c r="F2636" s="2">
        <v>18</v>
      </c>
    </row>
    <row r="2637">
      <c r="C2637" s="8">
        <v>6</v>
      </c>
      <c r="D2637" s="9" t="s">
        <v>1247</v>
      </c>
      <c r="E2637" s="3">
        <v>183</v>
      </c>
      <c r="F2637" s="2">
        <v>11</v>
      </c>
    </row>
    <row r="2638">
      <c r="C2638" s="8">
        <v>7</v>
      </c>
      <c r="D2638" s="9" t="s">
        <v>1248</v>
      </c>
      <c r="E2638" s="3">
        <v>303</v>
      </c>
      <c r="F2638" s="2">
        <v>18.199999999999999</v>
      </c>
    </row>
    <row r="2639">
      <c r="C2639" s="8">
        <v>8</v>
      </c>
      <c r="D2639" s="9" t="s">
        <v>908</v>
      </c>
      <c r="E2639" s="3">
        <v>100</v>
      </c>
      <c r="F2639" s="2">
        <v>6</v>
      </c>
    </row>
    <row r="2640">
      <c r="C2640" s="7">
        <v>9</v>
      </c>
      <c r="D2640" s="12" t="s">
        <v>233</v>
      </c>
      <c r="E2640" s="19">
        <v>8</v>
      </c>
      <c r="F2640" s="21">
        <v>0.5</v>
      </c>
    </row>
    <row r="2641">
      <c r="C2641" s="10"/>
      <c r="D2641" s="13" t="s">
        <v>19</v>
      </c>
      <c r="E2641" s="17"/>
      <c r="F2641" s="16"/>
    </row>
    <row r="2643">
      <c r="B2643" s="4" t="str">
        <f ca="1" xml:space="preserve"> HYPERLINK("#'目次'!B135", "[130]")</f>
        <v>[130]</v>
      </c>
      <c r="C2643" s="1" t="s">
        <v>1250</v>
      </c>
    </row>
    <row r="2644">
      <c r="B2644" s="1"/>
      <c r="C2644" s="1"/>
    </row>
    <row r="2645">
      <c r="B2645" s="1"/>
      <c r="C2645" s="1"/>
    </row>
    <row r="2646">
      <c r="E2646" s="5" t="s">
        <v>2</v>
      </c>
      <c r="F2646" s="15" t="s">
        <v>3</v>
      </c>
    </row>
    <row r="2647">
      <c r="C2647" s="6"/>
      <c r="D2647" s="11" t="s">
        <v>10</v>
      </c>
      <c r="E2647" s="14">
        <v>1663</v>
      </c>
      <c r="F2647" s="18">
        <v>100</v>
      </c>
    </row>
    <row r="2648">
      <c r="C2648" s="8">
        <v>1</v>
      </c>
      <c r="D2648" s="9" t="s">
        <v>1242</v>
      </c>
      <c r="E2648" s="3">
        <v>22</v>
      </c>
      <c r="F2648" s="2">
        <v>1.3</v>
      </c>
    </row>
    <row r="2649">
      <c r="C2649" s="8">
        <v>2</v>
      </c>
      <c r="D2649" s="9" t="s">
        <v>1243</v>
      </c>
      <c r="E2649" s="3">
        <v>36</v>
      </c>
      <c r="F2649" s="2">
        <v>2.2000000000000002</v>
      </c>
    </row>
    <row r="2650">
      <c r="C2650" s="8">
        <v>3</v>
      </c>
      <c r="D2650" s="9" t="s">
        <v>1244</v>
      </c>
      <c r="E2650" s="3">
        <v>85</v>
      </c>
      <c r="F2650" s="2">
        <v>5.0999999999999996</v>
      </c>
    </row>
    <row r="2651">
      <c r="C2651" s="8">
        <v>4</v>
      </c>
      <c r="D2651" s="9" t="s">
        <v>1245</v>
      </c>
      <c r="E2651" s="3">
        <v>261</v>
      </c>
      <c r="F2651" s="2">
        <v>15.699999999999999</v>
      </c>
    </row>
    <row r="2652">
      <c r="C2652" s="8">
        <v>5</v>
      </c>
      <c r="D2652" s="9" t="s">
        <v>1246</v>
      </c>
      <c r="E2652" s="3">
        <v>277</v>
      </c>
      <c r="F2652" s="2">
        <v>16.699999999999999</v>
      </c>
    </row>
    <row r="2653">
      <c r="C2653" s="8">
        <v>6</v>
      </c>
      <c r="D2653" s="9" t="s">
        <v>1247</v>
      </c>
      <c r="E2653" s="3">
        <v>280</v>
      </c>
      <c r="F2653" s="2">
        <v>16.800000000000001</v>
      </c>
    </row>
    <row r="2654">
      <c r="C2654" s="8">
        <v>7</v>
      </c>
      <c r="D2654" s="9" t="s">
        <v>1248</v>
      </c>
      <c r="E2654" s="3">
        <v>567</v>
      </c>
      <c r="F2654" s="2">
        <v>34.100000000000001</v>
      </c>
    </row>
    <row r="2655">
      <c r="C2655" s="8">
        <v>8</v>
      </c>
      <c r="D2655" s="9" t="s">
        <v>908</v>
      </c>
      <c r="E2655" s="3">
        <v>127</v>
      </c>
      <c r="F2655" s="2">
        <v>7.5999999999999996</v>
      </c>
    </row>
    <row r="2656">
      <c r="C2656" s="7">
        <v>9</v>
      </c>
      <c r="D2656" s="12" t="s">
        <v>233</v>
      </c>
      <c r="E2656" s="19">
        <v>8</v>
      </c>
      <c r="F2656" s="21">
        <v>0.5</v>
      </c>
    </row>
    <row r="2657">
      <c r="C2657" s="10"/>
      <c r="D2657" s="13" t="s">
        <v>19</v>
      </c>
      <c r="E2657" s="17"/>
      <c r="F2657" s="16"/>
    </row>
    <row r="2659">
      <c r="B2659" s="4" t="str">
        <f ca="1" xml:space="preserve"> HYPERLINK("#'目次'!B136", "[131]")</f>
        <v>[131]</v>
      </c>
      <c r="C2659" s="1" t="s">
        <v>1252</v>
      </c>
    </row>
    <row r="2660">
      <c r="B2660" s="1"/>
      <c r="C2660" s="1"/>
    </row>
    <row r="2661">
      <c r="B2661" s="1"/>
      <c r="C2661" s="1"/>
    </row>
    <row r="2662">
      <c r="E2662" s="5" t="s">
        <v>2</v>
      </c>
      <c r="F2662" s="15" t="s">
        <v>3</v>
      </c>
    </row>
    <row r="2663">
      <c r="C2663" s="6"/>
      <c r="D2663" s="11" t="s">
        <v>10</v>
      </c>
      <c r="E2663" s="14">
        <v>1663</v>
      </c>
      <c r="F2663" s="18">
        <v>100</v>
      </c>
    </row>
    <row r="2664">
      <c r="C2664" s="8">
        <v>1</v>
      </c>
      <c r="D2664" s="9" t="s">
        <v>1253</v>
      </c>
      <c r="E2664" s="3">
        <v>340</v>
      </c>
      <c r="F2664" s="2">
        <v>20.399999999999999</v>
      </c>
    </row>
    <row r="2665">
      <c r="C2665" s="8">
        <v>2</v>
      </c>
      <c r="D2665" s="9" t="s">
        <v>1254</v>
      </c>
      <c r="E2665" s="3">
        <v>1270</v>
      </c>
      <c r="F2665" s="2">
        <v>76.400000000000006</v>
      </c>
    </row>
    <row r="2666">
      <c r="C2666" s="8">
        <v>3</v>
      </c>
      <c r="D2666" s="9" t="s">
        <v>1255</v>
      </c>
      <c r="E2666" s="3">
        <v>2</v>
      </c>
      <c r="F2666" s="2">
        <v>0.10000000000000001</v>
      </c>
    </row>
    <row r="2667">
      <c r="C2667" s="8">
        <v>4</v>
      </c>
      <c r="D2667" s="9" t="s">
        <v>1256</v>
      </c>
      <c r="E2667" s="3">
        <v>12</v>
      </c>
      <c r="F2667" s="2">
        <v>0.69999999999999996</v>
      </c>
    </row>
    <row r="2668">
      <c r="C2668" s="8">
        <v>5</v>
      </c>
      <c r="D2668" s="9" t="s">
        <v>1257</v>
      </c>
      <c r="E2668" s="3">
        <v>3</v>
      </c>
      <c r="F2668" s="2">
        <v>0.20000000000000001</v>
      </c>
    </row>
    <row r="2669">
      <c r="C2669" s="7">
        <v>7</v>
      </c>
      <c r="D2669" s="12" t="s">
        <v>233</v>
      </c>
      <c r="E2669" s="19">
        <v>36</v>
      </c>
      <c r="F2669" s="21">
        <v>2.2000000000000002</v>
      </c>
    </row>
    <row r="2670">
      <c r="C2670" s="10"/>
      <c r="D2670" s="13" t="s">
        <v>19</v>
      </c>
      <c r="E2670" s="17"/>
      <c r="F2670" s="16"/>
    </row>
    <row r="2672">
      <c r="B2672" s="4" t="str">
        <f ca="1" xml:space="preserve"> HYPERLINK("#'目次'!B137", "[132]")</f>
        <v>[132]</v>
      </c>
      <c r="C2672" s="1" t="s">
        <v>1259</v>
      </c>
    </row>
    <row r="2673">
      <c r="B2673" s="1"/>
      <c r="C2673" s="1"/>
    </row>
    <row r="2674">
      <c r="B2674" s="1"/>
      <c r="C2674" s="1"/>
    </row>
    <row r="2675">
      <c r="E2675" s="5" t="s">
        <v>2</v>
      </c>
      <c r="F2675" s="15" t="s">
        <v>3</v>
      </c>
    </row>
    <row r="2676">
      <c r="C2676" s="6"/>
      <c r="D2676" s="11" t="s">
        <v>10</v>
      </c>
      <c r="E2676" s="14">
        <v>1663</v>
      </c>
      <c r="F2676" s="18">
        <v>100</v>
      </c>
    </row>
    <row r="2677">
      <c r="C2677" s="8">
        <v>1</v>
      </c>
      <c r="D2677" s="9" t="s">
        <v>1260</v>
      </c>
      <c r="E2677" s="3">
        <v>111</v>
      </c>
      <c r="F2677" s="2">
        <v>6.7000000000000002</v>
      </c>
    </row>
    <row r="2678">
      <c r="C2678" s="8">
        <v>2</v>
      </c>
      <c r="D2678" s="9" t="s">
        <v>1261</v>
      </c>
      <c r="E2678" s="3">
        <v>30</v>
      </c>
      <c r="F2678" s="2">
        <v>1.8</v>
      </c>
    </row>
    <row r="2679">
      <c r="C2679" s="8">
        <v>3</v>
      </c>
      <c r="D2679" s="9" t="s">
        <v>1262</v>
      </c>
      <c r="E2679" s="3">
        <v>573</v>
      </c>
      <c r="F2679" s="2">
        <v>34.5</v>
      </c>
    </row>
    <row r="2680">
      <c r="C2680" s="8">
        <v>4</v>
      </c>
      <c r="D2680" s="9" t="s">
        <v>1263</v>
      </c>
      <c r="E2680" s="3">
        <v>144</v>
      </c>
      <c r="F2680" s="2">
        <v>8.6999999999999993</v>
      </c>
    </row>
    <row r="2681">
      <c r="C2681" s="8">
        <v>5</v>
      </c>
      <c r="D2681" s="9" t="s">
        <v>1264</v>
      </c>
      <c r="E2681" s="3">
        <v>196</v>
      </c>
      <c r="F2681" s="2">
        <v>11.800000000000001</v>
      </c>
    </row>
    <row r="2682">
      <c r="C2682" s="8">
        <v>6</v>
      </c>
      <c r="D2682" s="9" t="s">
        <v>1265</v>
      </c>
      <c r="E2682" s="3">
        <v>530</v>
      </c>
      <c r="F2682" s="2">
        <v>31.899999999999999</v>
      </c>
    </row>
    <row r="2683">
      <c r="C2683" s="8">
        <v>7</v>
      </c>
      <c r="D2683" s="9" t="s">
        <v>93</v>
      </c>
      <c r="E2683" s="3">
        <v>28</v>
      </c>
      <c r="F2683" s="2">
        <v>1.7</v>
      </c>
    </row>
    <row r="2684">
      <c r="C2684" s="8">
        <v>8</v>
      </c>
      <c r="D2684" s="9" t="s">
        <v>282</v>
      </c>
      <c r="E2684" s="3">
        <v>3</v>
      </c>
      <c r="F2684" s="2">
        <v>0.20000000000000001</v>
      </c>
    </row>
    <row r="2685">
      <c r="C2685" s="8">
        <v>9</v>
      </c>
      <c r="D2685" s="9" t="s">
        <v>233</v>
      </c>
      <c r="E2685" s="3">
        <v>48</v>
      </c>
      <c r="F2685" s="2">
        <v>2.8999999999999999</v>
      </c>
    </row>
    <row r="2686">
      <c r="C2686" s="8"/>
      <c r="D2686" s="9" t="s">
        <v>1266</v>
      </c>
      <c r="E2686" s="3">
        <v>858</v>
      </c>
      <c r="F2686" s="2">
        <v>51.600000000000001</v>
      </c>
    </row>
    <row r="2687">
      <c r="C2687" s="8"/>
      <c r="D2687" s="9" t="s">
        <v>1267</v>
      </c>
      <c r="E2687" s="3">
        <v>757</v>
      </c>
      <c r="F2687" s="2">
        <v>45.5</v>
      </c>
    </row>
    <row r="2688">
      <c r="C2688" s="7"/>
      <c r="D2688" s="12" t="s">
        <v>1268</v>
      </c>
      <c r="E2688" s="19">
        <v>717</v>
      </c>
      <c r="F2688" s="21">
        <v>43.100000000000001</v>
      </c>
    </row>
    <row r="2689">
      <c r="C2689" s="10"/>
      <c r="D2689" s="13" t="s">
        <v>19</v>
      </c>
      <c r="E2689" s="17"/>
      <c r="F2689" s="16"/>
    </row>
    <row r="2691">
      <c r="B2691" s="4" t="str">
        <f ca="1" xml:space="preserve"> HYPERLINK("#'目次'!B138", "[133]")</f>
        <v>[133]</v>
      </c>
      <c r="C2691" s="1" t="s">
        <v>1270</v>
      </c>
    </row>
    <row r="2692">
      <c r="B2692" s="1"/>
      <c r="C2692" s="1"/>
    </row>
    <row r="2693">
      <c r="B2693" s="1"/>
      <c r="C2693" s="1"/>
    </row>
    <row r="2694">
      <c r="E2694" s="5" t="s">
        <v>2</v>
      </c>
      <c r="F2694" s="15" t="s">
        <v>3</v>
      </c>
    </row>
    <row r="2695">
      <c r="C2695" s="6"/>
      <c r="D2695" s="11" t="s">
        <v>10</v>
      </c>
      <c r="E2695" s="14">
        <v>1663</v>
      </c>
      <c r="F2695" s="18">
        <v>100</v>
      </c>
    </row>
    <row r="2696">
      <c r="C2696" s="8">
        <v>1</v>
      </c>
      <c r="D2696" s="9" t="s">
        <v>1271</v>
      </c>
      <c r="E2696" s="3">
        <v>7</v>
      </c>
      <c r="F2696" s="2">
        <v>0.40000000000000002</v>
      </c>
    </row>
    <row r="2697">
      <c r="C2697" s="8">
        <v>2</v>
      </c>
      <c r="D2697" s="9" t="s">
        <v>1272</v>
      </c>
      <c r="E2697" s="3">
        <v>1398</v>
      </c>
      <c r="F2697" s="2">
        <v>84.099999999999994</v>
      </c>
    </row>
    <row r="2698">
      <c r="C2698" s="8">
        <v>3</v>
      </c>
      <c r="D2698" s="9" t="s">
        <v>1273</v>
      </c>
      <c r="E2698" s="3">
        <v>36</v>
      </c>
      <c r="F2698" s="2">
        <v>2.2000000000000002</v>
      </c>
    </row>
    <row r="2699">
      <c r="C2699" s="8">
        <v>4</v>
      </c>
      <c r="D2699" s="9" t="s">
        <v>1274</v>
      </c>
      <c r="E2699" s="3">
        <v>180</v>
      </c>
      <c r="F2699" s="2">
        <v>10.800000000000001</v>
      </c>
    </row>
    <row r="2700">
      <c r="C2700" s="7">
        <v>5</v>
      </c>
      <c r="D2700" s="12" t="s">
        <v>233</v>
      </c>
      <c r="E2700" s="19">
        <v>42</v>
      </c>
      <c r="F2700" s="21">
        <v>2.5</v>
      </c>
    </row>
    <row r="2701">
      <c r="C2701" s="10"/>
      <c r="D2701" s="13" t="s">
        <v>19</v>
      </c>
      <c r="E2701" s="17"/>
      <c r="F2701" s="16"/>
    </row>
    <row r="2703">
      <c r="B2703" s="4" t="str">
        <f ca="1" xml:space="preserve"> HYPERLINK("#'目次'!B139", "[134]")</f>
        <v>[134]</v>
      </c>
      <c r="C2703" s="1" t="s">
        <v>1276</v>
      </c>
    </row>
    <row r="2704">
      <c r="B2704" s="1"/>
      <c r="C2704" s="1"/>
    </row>
    <row r="2705">
      <c r="B2705" s="1"/>
      <c r="C2705" s="1"/>
    </row>
    <row r="2706">
      <c r="E2706" s="5" t="s">
        <v>2</v>
      </c>
      <c r="F2706" s="15" t="s">
        <v>3</v>
      </c>
    </row>
    <row r="2707">
      <c r="C2707" s="6"/>
      <c r="D2707" s="11" t="s">
        <v>10</v>
      </c>
      <c r="E2707" s="14">
        <v>1663</v>
      </c>
      <c r="F2707" s="18">
        <v>100</v>
      </c>
    </row>
    <row r="2708">
      <c r="C2708" s="8">
        <v>1</v>
      </c>
      <c r="D2708" s="9" t="s">
        <v>1277</v>
      </c>
      <c r="E2708" s="3">
        <v>0</v>
      </c>
      <c r="F2708" s="20" t="s">
        <v>85</v>
      </c>
    </row>
    <row r="2709">
      <c r="C2709" s="8">
        <v>2</v>
      </c>
      <c r="D2709" s="9" t="s">
        <v>1278</v>
      </c>
      <c r="E2709" s="3">
        <v>43</v>
      </c>
      <c r="F2709" s="2">
        <v>2.6000000000000001</v>
      </c>
    </row>
    <row r="2710">
      <c r="C2710" s="8">
        <v>3</v>
      </c>
      <c r="D2710" s="9" t="s">
        <v>1279</v>
      </c>
      <c r="E2710" s="3">
        <v>255</v>
      </c>
      <c r="F2710" s="2">
        <v>15.300000000000001</v>
      </c>
    </row>
    <row r="2711">
      <c r="C2711" s="8">
        <v>4</v>
      </c>
      <c r="D2711" s="9" t="s">
        <v>1280</v>
      </c>
      <c r="E2711" s="3">
        <v>735</v>
      </c>
      <c r="F2711" s="2">
        <v>44.200000000000003</v>
      </c>
    </row>
    <row r="2712">
      <c r="C2712" s="8">
        <v>5</v>
      </c>
      <c r="D2712" s="9" t="s">
        <v>1281</v>
      </c>
      <c r="E2712" s="3">
        <v>386</v>
      </c>
      <c r="F2712" s="2">
        <v>23.199999999999999</v>
      </c>
    </row>
    <row r="2713">
      <c r="C2713" s="8">
        <v>6</v>
      </c>
      <c r="D2713" s="9" t="s">
        <v>1282</v>
      </c>
      <c r="E2713" s="3">
        <v>141</v>
      </c>
      <c r="F2713" s="2">
        <v>8.5</v>
      </c>
    </row>
    <row r="2714">
      <c r="C2714" s="8">
        <v>7</v>
      </c>
      <c r="D2714" s="9" t="s">
        <v>1283</v>
      </c>
      <c r="E2714" s="3">
        <v>43</v>
      </c>
      <c r="F2714" s="2">
        <v>2.6000000000000001</v>
      </c>
    </row>
    <row r="2715">
      <c r="C2715" s="8">
        <v>8</v>
      </c>
      <c r="D2715" s="9" t="s">
        <v>1284</v>
      </c>
      <c r="E2715" s="3">
        <v>8</v>
      </c>
      <c r="F2715" s="2">
        <v>0.5</v>
      </c>
    </row>
    <row r="2716">
      <c r="C2716" s="8">
        <v>9</v>
      </c>
      <c r="D2716" s="9" t="s">
        <v>1285</v>
      </c>
      <c r="E2716" s="3">
        <v>5</v>
      </c>
      <c r="F2716" s="2">
        <v>0.29999999999999999</v>
      </c>
    </row>
    <row r="2717">
      <c r="C2717" s="8">
        <v>10</v>
      </c>
      <c r="D2717" s="9" t="s">
        <v>1286</v>
      </c>
      <c r="E2717" s="3">
        <v>0</v>
      </c>
      <c r="F2717" s="20" t="s">
        <v>85</v>
      </c>
    </row>
    <row r="2718">
      <c r="C2718" s="8">
        <v>11</v>
      </c>
      <c r="D2718" s="9" t="s">
        <v>1287</v>
      </c>
      <c r="E2718" s="3">
        <v>0</v>
      </c>
      <c r="F2718" s="20" t="s">
        <v>85</v>
      </c>
    </row>
    <row r="2719">
      <c r="C2719" s="8">
        <v>12</v>
      </c>
      <c r="D2719" s="9" t="s">
        <v>233</v>
      </c>
      <c r="E2719" s="3">
        <v>47</v>
      </c>
      <c r="F2719" s="2">
        <v>2.7999999999999998</v>
      </c>
    </row>
    <row r="2720">
      <c r="C2720" s="8"/>
      <c r="D2720" s="9" t="s">
        <v>1288</v>
      </c>
      <c r="E2720" s="25" t="s">
        <v>85</v>
      </c>
      <c r="F2720" s="24">
        <v>4.2999999999999998</v>
      </c>
    </row>
    <row r="2721">
      <c r="C2721" s="7"/>
      <c r="D2721" s="12" t="s">
        <v>247</v>
      </c>
      <c r="E2721" s="23" t="s">
        <v>85</v>
      </c>
      <c r="F2721" s="26">
        <v>1.1000000000000001</v>
      </c>
    </row>
    <row r="2722">
      <c r="C2722" s="10"/>
      <c r="D2722" s="13" t="s">
        <v>19</v>
      </c>
      <c r="E2722" s="17"/>
      <c r="F2722" s="16"/>
    </row>
    <row r="2724">
      <c r="B2724" s="4" t="str">
        <f ca="1" xml:space="preserve"> HYPERLINK("#'目次'!B140", "[135]")</f>
        <v>[135]</v>
      </c>
      <c r="C2724" s="1" t="s">
        <v>1290</v>
      </c>
    </row>
    <row r="2725">
      <c r="B2725" s="1"/>
      <c r="C2725" s="1"/>
    </row>
    <row r="2726">
      <c r="B2726" s="1"/>
      <c r="C2726" s="1"/>
    </row>
    <row r="2727">
      <c r="E2727" s="5" t="s">
        <v>2</v>
      </c>
      <c r="F2727" s="15" t="s">
        <v>3</v>
      </c>
    </row>
    <row r="2728">
      <c r="C2728" s="6"/>
      <c r="D2728" s="11" t="s">
        <v>10</v>
      </c>
      <c r="E2728" s="14">
        <v>1663</v>
      </c>
      <c r="F2728" s="18">
        <v>100</v>
      </c>
    </row>
    <row r="2729">
      <c r="C2729" s="8">
        <v>1</v>
      </c>
      <c r="D2729" s="9" t="s">
        <v>1253</v>
      </c>
      <c r="E2729" s="3">
        <v>1418</v>
      </c>
      <c r="F2729" s="2">
        <v>85.299999999999997</v>
      </c>
    </row>
    <row r="2730">
      <c r="C2730" s="8">
        <v>2</v>
      </c>
      <c r="D2730" s="9" t="s">
        <v>1254</v>
      </c>
      <c r="E2730" s="3">
        <v>1586</v>
      </c>
      <c r="F2730" s="2">
        <v>95.400000000000006</v>
      </c>
    </row>
    <row r="2731">
      <c r="C2731" s="8">
        <v>3</v>
      </c>
      <c r="D2731" s="9" t="s">
        <v>1255</v>
      </c>
      <c r="E2731" s="3">
        <v>121</v>
      </c>
      <c r="F2731" s="2">
        <v>7.2999999999999998</v>
      </c>
    </row>
    <row r="2732">
      <c r="C2732" s="8">
        <v>4</v>
      </c>
      <c r="D2732" s="9" t="s">
        <v>1256</v>
      </c>
      <c r="E2732" s="3">
        <v>210</v>
      </c>
      <c r="F2732" s="2">
        <v>12.6</v>
      </c>
    </row>
    <row r="2733">
      <c r="C2733" s="8">
        <v>5</v>
      </c>
      <c r="D2733" s="9" t="s">
        <v>1257</v>
      </c>
      <c r="E2733" s="3">
        <v>1341</v>
      </c>
      <c r="F2733" s="2">
        <v>80.599999999999994</v>
      </c>
    </row>
    <row r="2734">
      <c r="C2734" s="8">
        <v>6</v>
      </c>
      <c r="D2734" s="9" t="s">
        <v>1291</v>
      </c>
      <c r="E2734" s="3">
        <v>2</v>
      </c>
      <c r="F2734" s="2">
        <v>0.10000000000000001</v>
      </c>
    </row>
    <row r="2735">
      <c r="C2735" s="8">
        <v>7</v>
      </c>
      <c r="D2735" s="9" t="s">
        <v>1292</v>
      </c>
      <c r="E2735" s="3">
        <v>2</v>
      </c>
      <c r="F2735" s="2">
        <v>0.10000000000000001</v>
      </c>
    </row>
    <row r="2736">
      <c r="C2736" s="8">
        <v>8</v>
      </c>
      <c r="D2736" s="9" t="s">
        <v>1293</v>
      </c>
      <c r="E2736" s="3">
        <v>4</v>
      </c>
      <c r="F2736" s="2">
        <v>0.20000000000000001</v>
      </c>
    </row>
    <row r="2737">
      <c r="C2737" s="8">
        <v>9</v>
      </c>
      <c r="D2737" s="9" t="s">
        <v>1294</v>
      </c>
      <c r="E2737" s="3">
        <v>2</v>
      </c>
      <c r="F2737" s="2">
        <v>0.10000000000000001</v>
      </c>
    </row>
    <row r="2738">
      <c r="C2738" s="8">
        <v>10</v>
      </c>
      <c r="D2738" s="9" t="s">
        <v>1295</v>
      </c>
      <c r="E2738" s="3">
        <v>1</v>
      </c>
      <c r="F2738" s="2">
        <v>0.10000000000000001</v>
      </c>
    </row>
    <row r="2739">
      <c r="C2739" s="8">
        <v>11</v>
      </c>
      <c r="D2739" s="9" t="s">
        <v>282</v>
      </c>
      <c r="E2739" s="3">
        <v>7</v>
      </c>
      <c r="F2739" s="2">
        <v>0.40000000000000002</v>
      </c>
    </row>
    <row r="2740">
      <c r="C2740" s="8">
        <v>12</v>
      </c>
      <c r="D2740" s="9" t="s">
        <v>1296</v>
      </c>
      <c r="E2740" s="3">
        <v>0</v>
      </c>
      <c r="F2740" s="20" t="s">
        <v>85</v>
      </c>
    </row>
    <row r="2741">
      <c r="C2741" s="8">
        <v>13</v>
      </c>
      <c r="D2741" s="9" t="s">
        <v>233</v>
      </c>
      <c r="E2741" s="3">
        <v>42</v>
      </c>
      <c r="F2741" s="2">
        <v>2.5</v>
      </c>
    </row>
    <row r="2742">
      <c r="C2742" s="7"/>
      <c r="D2742" s="12" t="s">
        <v>234</v>
      </c>
      <c r="E2742" s="19">
        <v>4694</v>
      </c>
      <c r="F2742" s="21">
        <v>282.30000000000001</v>
      </c>
    </row>
    <row r="2743">
      <c r="C2743" s="10"/>
      <c r="D2743" s="13" t="s">
        <v>19</v>
      </c>
      <c r="E2743" s="17"/>
      <c r="F2743" s="16"/>
    </row>
    <row r="2745">
      <c r="B2745" s="4" t="str">
        <f ca="1" xml:space="preserve"> HYPERLINK("#'目次'!B141", "[136]")</f>
        <v>[136]</v>
      </c>
      <c r="C2745" s="1" t="s">
        <v>1298</v>
      </c>
    </row>
    <row r="2746">
      <c r="B2746" s="1"/>
      <c r="C2746" s="1"/>
    </row>
    <row r="2747">
      <c r="B2747" s="1"/>
      <c r="C2747" s="1"/>
    </row>
    <row r="2748">
      <c r="E2748" s="5" t="s">
        <v>2</v>
      </c>
      <c r="F2748" s="15" t="s">
        <v>3</v>
      </c>
    </row>
    <row r="2749">
      <c r="C2749" s="6"/>
      <c r="D2749" s="11" t="s">
        <v>10</v>
      </c>
      <c r="E2749" s="14">
        <v>1663</v>
      </c>
      <c r="F2749" s="18">
        <v>100</v>
      </c>
    </row>
    <row r="2750">
      <c r="C2750" s="8">
        <v>1</v>
      </c>
      <c r="D2750" s="9" t="s">
        <v>1253</v>
      </c>
      <c r="E2750" s="3">
        <v>1418</v>
      </c>
      <c r="F2750" s="2">
        <v>85.299999999999997</v>
      </c>
    </row>
    <row r="2751">
      <c r="C2751" s="8">
        <v>2</v>
      </c>
      <c r="D2751" s="9" t="s">
        <v>1254</v>
      </c>
      <c r="E2751" s="3">
        <v>1586</v>
      </c>
      <c r="F2751" s="2">
        <v>95.400000000000006</v>
      </c>
    </row>
    <row r="2752">
      <c r="C2752" s="8">
        <v>3</v>
      </c>
      <c r="D2752" s="9" t="s">
        <v>1255</v>
      </c>
      <c r="E2752" s="3">
        <v>121</v>
      </c>
      <c r="F2752" s="2">
        <v>7.2999999999999998</v>
      </c>
    </row>
    <row r="2753">
      <c r="C2753" s="8">
        <v>4</v>
      </c>
      <c r="D2753" s="9" t="s">
        <v>1256</v>
      </c>
      <c r="E2753" s="3">
        <v>210</v>
      </c>
      <c r="F2753" s="2">
        <v>12.6</v>
      </c>
    </row>
    <row r="2754">
      <c r="C2754" s="8">
        <v>5</v>
      </c>
      <c r="D2754" s="9" t="s">
        <v>1299</v>
      </c>
      <c r="E2754" s="3">
        <v>435</v>
      </c>
      <c r="F2754" s="2">
        <v>26.199999999999999</v>
      </c>
    </row>
    <row r="2755">
      <c r="C2755" s="8">
        <v>6</v>
      </c>
      <c r="D2755" s="9" t="s">
        <v>1300</v>
      </c>
      <c r="E2755" s="3">
        <v>366</v>
      </c>
      <c r="F2755" s="2">
        <v>22</v>
      </c>
    </row>
    <row r="2756">
      <c r="C2756" s="8">
        <v>7</v>
      </c>
      <c r="D2756" s="9" t="s">
        <v>1301</v>
      </c>
      <c r="E2756" s="3">
        <v>496</v>
      </c>
      <c r="F2756" s="2">
        <v>29.800000000000001</v>
      </c>
    </row>
    <row r="2757">
      <c r="C2757" s="8">
        <v>8</v>
      </c>
      <c r="D2757" s="9" t="s">
        <v>1302</v>
      </c>
      <c r="E2757" s="3">
        <v>472</v>
      </c>
      <c r="F2757" s="2">
        <v>28.399999999999999</v>
      </c>
    </row>
    <row r="2758">
      <c r="C2758" s="8">
        <v>9</v>
      </c>
      <c r="D2758" s="9" t="s">
        <v>1303</v>
      </c>
      <c r="E2758" s="3">
        <v>6</v>
      </c>
      <c r="F2758" s="2">
        <v>0.40000000000000002</v>
      </c>
    </row>
    <row r="2759">
      <c r="C2759" s="8">
        <v>10</v>
      </c>
      <c r="D2759" s="9" t="s">
        <v>1291</v>
      </c>
      <c r="E2759" s="3">
        <v>2</v>
      </c>
      <c r="F2759" s="2">
        <v>0.10000000000000001</v>
      </c>
    </row>
    <row r="2760">
      <c r="C2760" s="8">
        <v>11</v>
      </c>
      <c r="D2760" s="9" t="s">
        <v>1292</v>
      </c>
      <c r="E2760" s="3">
        <v>2</v>
      </c>
      <c r="F2760" s="2">
        <v>0.10000000000000001</v>
      </c>
    </row>
    <row r="2761">
      <c r="C2761" s="8">
        <v>12</v>
      </c>
      <c r="D2761" s="9" t="s">
        <v>1293</v>
      </c>
      <c r="E2761" s="3">
        <v>4</v>
      </c>
      <c r="F2761" s="2">
        <v>0.20000000000000001</v>
      </c>
    </row>
    <row r="2762">
      <c r="C2762" s="8">
        <v>13</v>
      </c>
      <c r="D2762" s="9" t="s">
        <v>1294</v>
      </c>
      <c r="E2762" s="3">
        <v>2</v>
      </c>
      <c r="F2762" s="2">
        <v>0.10000000000000001</v>
      </c>
    </row>
    <row r="2763">
      <c r="C2763" s="8">
        <v>14</v>
      </c>
      <c r="D2763" s="9" t="s">
        <v>1295</v>
      </c>
      <c r="E2763" s="3">
        <v>1</v>
      </c>
      <c r="F2763" s="2">
        <v>0.10000000000000001</v>
      </c>
    </row>
    <row r="2764">
      <c r="C2764" s="8">
        <v>15</v>
      </c>
      <c r="D2764" s="9" t="s">
        <v>282</v>
      </c>
      <c r="E2764" s="3">
        <v>7</v>
      </c>
      <c r="F2764" s="2">
        <v>0.40000000000000002</v>
      </c>
    </row>
    <row r="2765">
      <c r="C2765" s="8">
        <v>16</v>
      </c>
      <c r="D2765" s="9" t="s">
        <v>1296</v>
      </c>
      <c r="E2765" s="3">
        <v>0</v>
      </c>
      <c r="F2765" s="20" t="s">
        <v>85</v>
      </c>
    </row>
    <row r="2766">
      <c r="C2766" s="8">
        <v>17</v>
      </c>
      <c r="D2766" s="9" t="s">
        <v>233</v>
      </c>
      <c r="E2766" s="3">
        <v>42</v>
      </c>
      <c r="F2766" s="2">
        <v>2.5</v>
      </c>
    </row>
    <row r="2767">
      <c r="C2767" s="7"/>
      <c r="D2767" s="12" t="s">
        <v>234</v>
      </c>
      <c r="E2767" s="19">
        <v>5128</v>
      </c>
      <c r="F2767" s="21">
        <v>308.39999999999998</v>
      </c>
    </row>
    <row r="2768">
      <c r="C2768" s="10"/>
      <c r="D2768" s="13" t="s">
        <v>19</v>
      </c>
      <c r="E2768" s="17"/>
      <c r="F2768" s="16"/>
    </row>
    <row r="2770">
      <c r="B2770" s="4" t="str">
        <f ca="1" xml:space="preserve"> HYPERLINK("#'目次'!B142", "[137]")</f>
        <v>[137]</v>
      </c>
      <c r="C2770" s="1" t="s">
        <v>1305</v>
      </c>
    </row>
    <row r="2771">
      <c r="B2771" s="1"/>
      <c r="C2771" s="1"/>
    </row>
    <row r="2772">
      <c r="B2772" s="1"/>
      <c r="C2772" s="1"/>
    </row>
    <row r="2773">
      <c r="E2773" s="5" t="s">
        <v>2</v>
      </c>
      <c r="F2773" s="15" t="s">
        <v>3</v>
      </c>
    </row>
    <row r="2774">
      <c r="C2774" s="6"/>
      <c r="D2774" s="11" t="s">
        <v>10</v>
      </c>
      <c r="E2774" s="14">
        <v>1663</v>
      </c>
      <c r="F2774" s="18">
        <v>100</v>
      </c>
    </row>
    <row r="2775">
      <c r="C2775" s="8">
        <v>1</v>
      </c>
      <c r="D2775" s="9" t="s">
        <v>1306</v>
      </c>
      <c r="E2775" s="3">
        <v>1388</v>
      </c>
      <c r="F2775" s="2">
        <v>83.5</v>
      </c>
    </row>
    <row r="2776">
      <c r="C2776" s="8">
        <v>2</v>
      </c>
      <c r="D2776" s="9" t="s">
        <v>1307</v>
      </c>
      <c r="E2776" s="3">
        <v>228</v>
      </c>
      <c r="F2776" s="2">
        <v>13.699999999999999</v>
      </c>
    </row>
    <row r="2777">
      <c r="C2777" s="8">
        <v>3</v>
      </c>
      <c r="D2777" s="9" t="s">
        <v>282</v>
      </c>
      <c r="E2777" s="3">
        <v>47</v>
      </c>
      <c r="F2777" s="2">
        <v>2.7999999999999998</v>
      </c>
    </row>
    <row r="2778">
      <c r="C2778" s="7">
        <v>4</v>
      </c>
      <c r="D2778" s="12" t="s">
        <v>233</v>
      </c>
      <c r="E2778" s="19">
        <v>0</v>
      </c>
      <c r="F2778" s="22" t="s">
        <v>85</v>
      </c>
    </row>
    <row r="2779">
      <c r="C2779" s="10"/>
      <c r="D2779" s="13" t="s">
        <v>19</v>
      </c>
      <c r="E2779" s="17"/>
      <c r="F2779" s="16"/>
    </row>
    <row r="2781">
      <c r="B2781" s="4" t="str">
        <f ca="1" xml:space="preserve"> HYPERLINK("#'目次'!B143", "[138]")</f>
        <v>[138]</v>
      </c>
      <c r="C2781" s="1" t="s">
        <v>1309</v>
      </c>
    </row>
    <row r="2782">
      <c r="B2782" s="1" t="s">
        <v>7</v>
      </c>
      <c r="C2782" s="1" t="s">
        <v>1310</v>
      </c>
    </row>
    <row r="2783">
      <c r="B2783" s="1"/>
      <c r="C2783" s="1"/>
    </row>
    <row r="2784">
      <c r="E2784" s="5" t="s">
        <v>2</v>
      </c>
      <c r="F2784" s="15" t="s">
        <v>3</v>
      </c>
    </row>
    <row r="2785">
      <c r="C2785" s="6"/>
      <c r="D2785" s="11" t="s">
        <v>10</v>
      </c>
      <c r="E2785" s="14">
        <v>1341</v>
      </c>
      <c r="F2785" s="18">
        <v>100</v>
      </c>
    </row>
    <row r="2786">
      <c r="C2786" s="8">
        <v>1</v>
      </c>
      <c r="D2786" s="9" t="s">
        <v>1299</v>
      </c>
      <c r="E2786" s="3">
        <v>435</v>
      </c>
      <c r="F2786" s="2">
        <v>32.399999999999999</v>
      </c>
    </row>
    <row r="2787">
      <c r="C2787" s="8">
        <v>2</v>
      </c>
      <c r="D2787" s="9" t="s">
        <v>1300</v>
      </c>
      <c r="E2787" s="3">
        <v>366</v>
      </c>
      <c r="F2787" s="2">
        <v>27.300000000000001</v>
      </c>
    </row>
    <row r="2788">
      <c r="C2788" s="8">
        <v>3</v>
      </c>
      <c r="D2788" s="9" t="s">
        <v>1301</v>
      </c>
      <c r="E2788" s="3">
        <v>496</v>
      </c>
      <c r="F2788" s="2">
        <v>37</v>
      </c>
    </row>
    <row r="2789">
      <c r="C2789" s="8">
        <v>4</v>
      </c>
      <c r="D2789" s="9" t="s">
        <v>1302</v>
      </c>
      <c r="E2789" s="3">
        <v>472</v>
      </c>
      <c r="F2789" s="2">
        <v>35.200000000000003</v>
      </c>
    </row>
    <row r="2790">
      <c r="C2790" s="7">
        <v>5</v>
      </c>
      <c r="D2790" s="12" t="s">
        <v>233</v>
      </c>
      <c r="E2790" s="19">
        <v>6</v>
      </c>
      <c r="F2790" s="21">
        <v>0.40000000000000002</v>
      </c>
    </row>
    <row r="2791">
      <c r="C2791" s="10"/>
      <c r="D2791" s="13" t="s">
        <v>19</v>
      </c>
      <c r="E2791" s="17"/>
      <c r="F2791" s="16"/>
    </row>
    <row r="2793">
      <c r="B2793" s="4" t="str">
        <f ca="1" xml:space="preserve"> HYPERLINK("#'目次'!B144", "[139]")</f>
        <v>[139]</v>
      </c>
      <c r="C2793" s="1" t="s">
        <v>1312</v>
      </c>
    </row>
    <row r="2794">
      <c r="B2794" s="1" t="s">
        <v>7</v>
      </c>
      <c r="C2794" s="1" t="s">
        <v>1313</v>
      </c>
    </row>
    <row r="2795">
      <c r="B2795" s="1"/>
      <c r="C2795" s="1"/>
    </row>
    <row r="2796">
      <c r="E2796" s="5" t="s">
        <v>2</v>
      </c>
      <c r="F2796" s="15" t="s">
        <v>3</v>
      </c>
    </row>
    <row r="2797">
      <c r="C2797" s="6"/>
      <c r="D2797" s="11" t="s">
        <v>10</v>
      </c>
      <c r="E2797" s="14">
        <v>435</v>
      </c>
      <c r="F2797" s="18">
        <v>100</v>
      </c>
    </row>
    <row r="2798">
      <c r="C2798" s="8">
        <v>1</v>
      </c>
      <c r="D2798" s="9" t="s">
        <v>1277</v>
      </c>
      <c r="E2798" s="3">
        <v>389</v>
      </c>
      <c r="F2798" s="2">
        <v>89.400000000000006</v>
      </c>
    </row>
    <row r="2799">
      <c r="C2799" s="8">
        <v>2</v>
      </c>
      <c r="D2799" s="9" t="s">
        <v>1278</v>
      </c>
      <c r="E2799" s="3">
        <v>41</v>
      </c>
      <c r="F2799" s="2">
        <v>9.4000000000000004</v>
      </c>
    </row>
    <row r="2800">
      <c r="C2800" s="8">
        <v>3</v>
      </c>
      <c r="D2800" s="9" t="s">
        <v>1279</v>
      </c>
      <c r="E2800" s="3">
        <v>4</v>
      </c>
      <c r="F2800" s="2">
        <v>0.90000000000000002</v>
      </c>
    </row>
    <row r="2801">
      <c r="C2801" s="8">
        <v>4</v>
      </c>
      <c r="D2801" s="9" t="s">
        <v>1280</v>
      </c>
      <c r="E2801" s="3">
        <v>1</v>
      </c>
      <c r="F2801" s="2">
        <v>0.20000000000000001</v>
      </c>
    </row>
    <row r="2802">
      <c r="C2802" s="8">
        <v>5</v>
      </c>
      <c r="D2802" s="9" t="s">
        <v>1314</v>
      </c>
      <c r="E2802" s="3">
        <v>0</v>
      </c>
      <c r="F2802" s="20" t="s">
        <v>85</v>
      </c>
    </row>
    <row r="2803">
      <c r="C2803" s="8">
        <v>6</v>
      </c>
      <c r="D2803" s="9" t="s">
        <v>233</v>
      </c>
      <c r="E2803" s="3">
        <v>0</v>
      </c>
      <c r="F2803" s="20" t="s">
        <v>85</v>
      </c>
    </row>
    <row r="2804">
      <c r="C2804" s="8"/>
      <c r="D2804" s="9" t="s">
        <v>1288</v>
      </c>
      <c r="E2804" s="25" t="s">
        <v>85</v>
      </c>
      <c r="F2804" s="24">
        <v>1.1000000000000001</v>
      </c>
    </row>
    <row r="2805">
      <c r="C2805" s="7"/>
      <c r="D2805" s="12" t="s">
        <v>247</v>
      </c>
      <c r="E2805" s="23" t="s">
        <v>85</v>
      </c>
      <c r="F2805" s="26">
        <v>0.40000000000000002</v>
      </c>
    </row>
    <row r="2806">
      <c r="C2806" s="10"/>
      <c r="D2806" s="13" t="s">
        <v>19</v>
      </c>
      <c r="E2806" s="17"/>
      <c r="F2806" s="16"/>
    </row>
    <row r="2808">
      <c r="B2808" s="4" t="str">
        <f ca="1" xml:space="preserve"> HYPERLINK("#'目次'!B145", "[140]")</f>
        <v>[140]</v>
      </c>
      <c r="C2808" s="1" t="s">
        <v>1316</v>
      </c>
    </row>
    <row r="2809">
      <c r="B2809" s="1" t="s">
        <v>7</v>
      </c>
      <c r="C2809" s="1" t="s">
        <v>1317</v>
      </c>
    </row>
    <row r="2810">
      <c r="B2810" s="1"/>
      <c r="C2810" s="1"/>
    </row>
    <row r="2811">
      <c r="E2811" s="5" t="s">
        <v>2</v>
      </c>
      <c r="F2811" s="15" t="s">
        <v>3</v>
      </c>
    </row>
    <row r="2812">
      <c r="C2812" s="6"/>
      <c r="D2812" s="11" t="s">
        <v>10</v>
      </c>
      <c r="E2812" s="14">
        <v>366</v>
      </c>
      <c r="F2812" s="18">
        <v>100</v>
      </c>
    </row>
    <row r="2813">
      <c r="C2813" s="8">
        <v>1</v>
      </c>
      <c r="D2813" s="9" t="s">
        <v>1277</v>
      </c>
      <c r="E2813" s="3">
        <v>338</v>
      </c>
      <c r="F2813" s="2">
        <v>92.299999999999997</v>
      </c>
    </row>
    <row r="2814">
      <c r="C2814" s="8">
        <v>2</v>
      </c>
      <c r="D2814" s="9" t="s">
        <v>1278</v>
      </c>
      <c r="E2814" s="3">
        <v>26</v>
      </c>
      <c r="F2814" s="2">
        <v>7.0999999999999996</v>
      </c>
    </row>
    <row r="2815">
      <c r="C2815" s="8">
        <v>3</v>
      </c>
      <c r="D2815" s="9" t="s">
        <v>1279</v>
      </c>
      <c r="E2815" s="3">
        <v>2</v>
      </c>
      <c r="F2815" s="2">
        <v>0.5</v>
      </c>
    </row>
    <row r="2816">
      <c r="C2816" s="8">
        <v>4</v>
      </c>
      <c r="D2816" s="9" t="s">
        <v>1280</v>
      </c>
      <c r="E2816" s="3">
        <v>0</v>
      </c>
      <c r="F2816" s="20" t="s">
        <v>85</v>
      </c>
    </row>
    <row r="2817">
      <c r="C2817" s="8">
        <v>5</v>
      </c>
      <c r="D2817" s="9" t="s">
        <v>1314</v>
      </c>
      <c r="E2817" s="3">
        <v>0</v>
      </c>
      <c r="F2817" s="20" t="s">
        <v>85</v>
      </c>
    </row>
    <row r="2818">
      <c r="C2818" s="8">
        <v>6</v>
      </c>
      <c r="D2818" s="9" t="s">
        <v>233</v>
      </c>
      <c r="E2818" s="3">
        <v>0</v>
      </c>
      <c r="F2818" s="20" t="s">
        <v>85</v>
      </c>
    </row>
    <row r="2819">
      <c r="C2819" s="8"/>
      <c r="D2819" s="9" t="s">
        <v>1288</v>
      </c>
      <c r="E2819" s="25" t="s">
        <v>85</v>
      </c>
      <c r="F2819" s="24">
        <v>1.1000000000000001</v>
      </c>
    </row>
    <row r="2820">
      <c r="C2820" s="7"/>
      <c r="D2820" s="12" t="s">
        <v>247</v>
      </c>
      <c r="E2820" s="23" t="s">
        <v>85</v>
      </c>
      <c r="F2820" s="26">
        <v>0.29999999999999999</v>
      </c>
    </row>
    <row r="2821">
      <c r="C2821" s="10"/>
      <c r="D2821" s="13" t="s">
        <v>19</v>
      </c>
      <c r="E2821" s="17"/>
      <c r="F2821" s="16"/>
    </row>
    <row r="2823">
      <c r="B2823" s="4" t="str">
        <f ca="1" xml:space="preserve"> HYPERLINK("#'目次'!B146", "[141]")</f>
        <v>[141]</v>
      </c>
      <c r="C2823" s="1" t="s">
        <v>1319</v>
      </c>
    </row>
    <row r="2824">
      <c r="B2824" s="1" t="s">
        <v>7</v>
      </c>
      <c r="C2824" s="1" t="s">
        <v>1320</v>
      </c>
    </row>
    <row r="2825">
      <c r="B2825" s="1"/>
      <c r="C2825" s="1"/>
    </row>
    <row r="2826">
      <c r="E2826" s="5" t="s">
        <v>2</v>
      </c>
      <c r="F2826" s="15" t="s">
        <v>3</v>
      </c>
    </row>
    <row r="2827">
      <c r="C2827" s="6"/>
      <c r="D2827" s="11" t="s">
        <v>10</v>
      </c>
      <c r="E2827" s="14">
        <v>496</v>
      </c>
      <c r="F2827" s="18">
        <v>100</v>
      </c>
    </row>
    <row r="2828">
      <c r="C2828" s="8">
        <v>1</v>
      </c>
      <c r="D2828" s="9" t="s">
        <v>1277</v>
      </c>
      <c r="E2828" s="3">
        <v>408</v>
      </c>
      <c r="F2828" s="2">
        <v>82.299999999999997</v>
      </c>
    </row>
    <row r="2829">
      <c r="C2829" s="8">
        <v>2</v>
      </c>
      <c r="D2829" s="9" t="s">
        <v>1278</v>
      </c>
      <c r="E2829" s="3">
        <v>78</v>
      </c>
      <c r="F2829" s="2">
        <v>15.699999999999999</v>
      </c>
    </row>
    <row r="2830">
      <c r="C2830" s="8">
        <v>3</v>
      </c>
      <c r="D2830" s="9" t="s">
        <v>1279</v>
      </c>
      <c r="E2830" s="3">
        <v>9</v>
      </c>
      <c r="F2830" s="2">
        <v>1.8</v>
      </c>
    </row>
    <row r="2831">
      <c r="C2831" s="8">
        <v>4</v>
      </c>
      <c r="D2831" s="9" t="s">
        <v>1280</v>
      </c>
      <c r="E2831" s="3">
        <v>0</v>
      </c>
      <c r="F2831" s="20" t="s">
        <v>85</v>
      </c>
    </row>
    <row r="2832">
      <c r="C2832" s="8">
        <v>5</v>
      </c>
      <c r="D2832" s="9" t="s">
        <v>1314</v>
      </c>
      <c r="E2832" s="3">
        <v>1</v>
      </c>
      <c r="F2832" s="2">
        <v>0.20000000000000001</v>
      </c>
    </row>
    <row r="2833">
      <c r="C2833" s="8">
        <v>6</v>
      </c>
      <c r="D2833" s="9" t="s">
        <v>233</v>
      </c>
      <c r="E2833" s="3">
        <v>0</v>
      </c>
      <c r="F2833" s="20" t="s">
        <v>85</v>
      </c>
    </row>
    <row r="2834">
      <c r="C2834" s="8"/>
      <c r="D2834" s="9" t="s">
        <v>1288</v>
      </c>
      <c r="E2834" s="25" t="s">
        <v>85</v>
      </c>
      <c r="F2834" s="24">
        <v>1.2</v>
      </c>
    </row>
    <row r="2835">
      <c r="C2835" s="7"/>
      <c r="D2835" s="12" t="s">
        <v>247</v>
      </c>
      <c r="E2835" s="23" t="s">
        <v>85</v>
      </c>
      <c r="F2835" s="26">
        <v>0.5</v>
      </c>
    </row>
    <row r="2836">
      <c r="C2836" s="10"/>
      <c r="D2836" s="13" t="s">
        <v>19</v>
      </c>
      <c r="E2836" s="17"/>
      <c r="F2836" s="16"/>
    </row>
    <row r="2838">
      <c r="B2838" s="4" t="str">
        <f ca="1" xml:space="preserve"> HYPERLINK("#'目次'!B147", "[142]")</f>
        <v>[142]</v>
      </c>
      <c r="C2838" s="1" t="s">
        <v>1322</v>
      </c>
    </row>
    <row r="2839">
      <c r="B2839" s="1" t="s">
        <v>7</v>
      </c>
      <c r="C2839" s="1" t="s">
        <v>1323</v>
      </c>
    </row>
    <row r="2840">
      <c r="B2840" s="1"/>
      <c r="C2840" s="1"/>
    </row>
    <row r="2841">
      <c r="E2841" s="5" t="s">
        <v>2</v>
      </c>
      <c r="F2841" s="15" t="s">
        <v>3</v>
      </c>
    </row>
    <row r="2842">
      <c r="C2842" s="6"/>
      <c r="D2842" s="11" t="s">
        <v>10</v>
      </c>
      <c r="E2842" s="14">
        <v>472</v>
      </c>
      <c r="F2842" s="18">
        <v>100</v>
      </c>
    </row>
    <row r="2843">
      <c r="C2843" s="8">
        <v>1</v>
      </c>
      <c r="D2843" s="9" t="s">
        <v>1277</v>
      </c>
      <c r="E2843" s="3">
        <v>408</v>
      </c>
      <c r="F2843" s="2">
        <v>86.400000000000006</v>
      </c>
    </row>
    <row r="2844">
      <c r="C2844" s="8">
        <v>2</v>
      </c>
      <c r="D2844" s="9" t="s">
        <v>1278</v>
      </c>
      <c r="E2844" s="3">
        <v>54</v>
      </c>
      <c r="F2844" s="2">
        <v>11.4</v>
      </c>
    </row>
    <row r="2845">
      <c r="C2845" s="8">
        <v>3</v>
      </c>
      <c r="D2845" s="9" t="s">
        <v>1279</v>
      </c>
      <c r="E2845" s="3">
        <v>8</v>
      </c>
      <c r="F2845" s="2">
        <v>1.7</v>
      </c>
    </row>
    <row r="2846">
      <c r="C2846" s="8">
        <v>4</v>
      </c>
      <c r="D2846" s="9" t="s">
        <v>1280</v>
      </c>
      <c r="E2846" s="3">
        <v>2</v>
      </c>
      <c r="F2846" s="2">
        <v>0.40000000000000002</v>
      </c>
    </row>
    <row r="2847">
      <c r="C2847" s="8">
        <v>5</v>
      </c>
      <c r="D2847" s="9" t="s">
        <v>1314</v>
      </c>
      <c r="E2847" s="3">
        <v>0</v>
      </c>
      <c r="F2847" s="20" t="s">
        <v>85</v>
      </c>
    </row>
    <row r="2848">
      <c r="C2848" s="8">
        <v>6</v>
      </c>
      <c r="D2848" s="9" t="s">
        <v>233</v>
      </c>
      <c r="E2848" s="3">
        <v>0</v>
      </c>
      <c r="F2848" s="20" t="s">
        <v>85</v>
      </c>
    </row>
    <row r="2849">
      <c r="C2849" s="8"/>
      <c r="D2849" s="9" t="s">
        <v>1288</v>
      </c>
      <c r="E2849" s="25" t="s">
        <v>85</v>
      </c>
      <c r="F2849" s="24">
        <v>1.2</v>
      </c>
    </row>
    <row r="2850">
      <c r="C2850" s="7"/>
      <c r="D2850" s="12" t="s">
        <v>247</v>
      </c>
      <c r="E2850" s="23" t="s">
        <v>85</v>
      </c>
      <c r="F2850" s="26">
        <v>0.40000000000000002</v>
      </c>
    </row>
    <row r="2851">
      <c r="C2851" s="10"/>
      <c r="D2851" s="13" t="s">
        <v>19</v>
      </c>
      <c r="E2851" s="17"/>
      <c r="F2851" s="16"/>
    </row>
    <row r="2853">
      <c r="B2853" s="4" t="str">
        <f ca="1" xml:space="preserve"> HYPERLINK("#'目次'!B148", "[143]")</f>
        <v>[143]</v>
      </c>
      <c r="C2853" s="1" t="s">
        <v>1325</v>
      </c>
    </row>
    <row r="2854">
      <c r="B2854" s="1" t="s">
        <v>7</v>
      </c>
      <c r="C2854" s="1" t="s">
        <v>1326</v>
      </c>
    </row>
    <row r="2855">
      <c r="B2855" s="1"/>
      <c r="C2855" s="1"/>
    </row>
    <row r="2856">
      <c r="E2856" s="5" t="s">
        <v>2</v>
      </c>
      <c r="F2856" s="15" t="s">
        <v>3</v>
      </c>
    </row>
    <row r="2857">
      <c r="C2857" s="6"/>
      <c r="D2857" s="11" t="s">
        <v>10</v>
      </c>
      <c r="E2857" s="14">
        <v>1418</v>
      </c>
      <c r="F2857" s="18">
        <v>100</v>
      </c>
    </row>
    <row r="2858">
      <c r="C2858" s="8">
        <v>1</v>
      </c>
      <c r="D2858" s="9" t="s">
        <v>1327</v>
      </c>
      <c r="E2858" s="3">
        <v>182</v>
      </c>
      <c r="F2858" s="2">
        <v>12.800000000000001</v>
      </c>
    </row>
    <row r="2859">
      <c r="C2859" s="8">
        <v>2</v>
      </c>
      <c r="D2859" s="9" t="s">
        <v>1328</v>
      </c>
      <c r="E2859" s="3">
        <v>378</v>
      </c>
      <c r="F2859" s="2">
        <v>26.699999999999999</v>
      </c>
    </row>
    <row r="2860">
      <c r="C2860" s="8">
        <v>3</v>
      </c>
      <c r="D2860" s="9" t="s">
        <v>1329</v>
      </c>
      <c r="E2860" s="3">
        <v>441</v>
      </c>
      <c r="F2860" s="2">
        <v>31.100000000000001</v>
      </c>
    </row>
    <row r="2861">
      <c r="C2861" s="8">
        <v>4</v>
      </c>
      <c r="D2861" s="9" t="s">
        <v>1330</v>
      </c>
      <c r="E2861" s="3">
        <v>397</v>
      </c>
      <c r="F2861" s="2">
        <v>28</v>
      </c>
    </row>
    <row r="2862">
      <c r="C2862" s="8">
        <v>5</v>
      </c>
      <c r="D2862" s="9" t="s">
        <v>233</v>
      </c>
      <c r="E2862" s="3">
        <v>20</v>
      </c>
      <c r="F2862" s="2">
        <v>1.3999999999999999</v>
      </c>
    </row>
    <row r="2863">
      <c r="C2863" s="8"/>
      <c r="D2863" s="9" t="s">
        <v>1331</v>
      </c>
      <c r="E2863" s="3">
        <v>560</v>
      </c>
      <c r="F2863" s="2">
        <v>39.5</v>
      </c>
    </row>
    <row r="2864">
      <c r="C2864" s="7"/>
      <c r="D2864" s="12" t="s">
        <v>1332</v>
      </c>
      <c r="E2864" s="19">
        <v>838</v>
      </c>
      <c r="F2864" s="21">
        <v>59.100000000000001</v>
      </c>
    </row>
    <row r="2865">
      <c r="C2865" s="10"/>
      <c r="D2865" s="13" t="s">
        <v>19</v>
      </c>
      <c r="E2865" s="17"/>
      <c r="F2865" s="16"/>
    </row>
    <row r="2867">
      <c r="B2867" s="4" t="str">
        <f ca="1" xml:space="preserve"> HYPERLINK("#'目次'!B149", "[144]")</f>
        <v>[144]</v>
      </c>
      <c r="C2867" s="1" t="s">
        <v>1334</v>
      </c>
    </row>
    <row r="2868">
      <c r="B2868" s="1" t="s">
        <v>7</v>
      </c>
      <c r="C2868" s="1" t="s">
        <v>1335</v>
      </c>
    </row>
    <row r="2869">
      <c r="B2869" s="1"/>
      <c r="C2869" s="1"/>
    </row>
    <row r="2870">
      <c r="E2870" s="5" t="s">
        <v>2</v>
      </c>
      <c r="F2870" s="15" t="s">
        <v>3</v>
      </c>
    </row>
    <row r="2871">
      <c r="C2871" s="6"/>
      <c r="D2871" s="11" t="s">
        <v>10</v>
      </c>
      <c r="E2871" s="14">
        <v>1586</v>
      </c>
      <c r="F2871" s="18">
        <v>100</v>
      </c>
    </row>
    <row r="2872">
      <c r="C2872" s="8">
        <v>1</v>
      </c>
      <c r="D2872" s="9" t="s">
        <v>1327</v>
      </c>
      <c r="E2872" s="3">
        <v>104</v>
      </c>
      <c r="F2872" s="2">
        <v>6.5999999999999996</v>
      </c>
    </row>
    <row r="2873">
      <c r="C2873" s="8">
        <v>2</v>
      </c>
      <c r="D2873" s="9" t="s">
        <v>1328</v>
      </c>
      <c r="E2873" s="3">
        <v>281</v>
      </c>
      <c r="F2873" s="2">
        <v>17.699999999999999</v>
      </c>
    </row>
    <row r="2874">
      <c r="C2874" s="8">
        <v>3</v>
      </c>
      <c r="D2874" s="9" t="s">
        <v>1329</v>
      </c>
      <c r="E2874" s="3">
        <v>610</v>
      </c>
      <c r="F2874" s="2">
        <v>38.5</v>
      </c>
    </row>
    <row r="2875">
      <c r="C2875" s="8">
        <v>4</v>
      </c>
      <c r="D2875" s="9" t="s">
        <v>1330</v>
      </c>
      <c r="E2875" s="3">
        <v>566</v>
      </c>
      <c r="F2875" s="2">
        <v>35.700000000000003</v>
      </c>
    </row>
    <row r="2876">
      <c r="C2876" s="8">
        <v>5</v>
      </c>
      <c r="D2876" s="9" t="s">
        <v>233</v>
      </c>
      <c r="E2876" s="3">
        <v>25</v>
      </c>
      <c r="F2876" s="2">
        <v>1.6000000000000001</v>
      </c>
    </row>
    <row r="2877">
      <c r="C2877" s="8"/>
      <c r="D2877" s="9" t="s">
        <v>1331</v>
      </c>
      <c r="E2877" s="3">
        <v>385</v>
      </c>
      <c r="F2877" s="2">
        <v>24.300000000000001</v>
      </c>
    </row>
    <row r="2878">
      <c r="C2878" s="7"/>
      <c r="D2878" s="12" t="s">
        <v>1332</v>
      </c>
      <c r="E2878" s="19">
        <v>1176</v>
      </c>
      <c r="F2878" s="21">
        <v>74.099999999999994</v>
      </c>
    </row>
    <row r="2879">
      <c r="C2879" s="10"/>
      <c r="D2879" s="13" t="s">
        <v>19</v>
      </c>
      <c r="E2879" s="17"/>
      <c r="F2879" s="16"/>
    </row>
    <row r="2881">
      <c r="B2881" s="4" t="str">
        <f ca="1" xml:space="preserve"> HYPERLINK("#'目次'!B150", "[145]")</f>
        <v>[145]</v>
      </c>
      <c r="C2881" s="1" t="s">
        <v>1337</v>
      </c>
    </row>
    <row r="2882">
      <c r="B2882" s="1"/>
      <c r="C2882" s="1"/>
    </row>
    <row r="2883">
      <c r="B2883" s="1"/>
      <c r="C2883" s="1"/>
    </row>
    <row r="2884">
      <c r="E2884" s="5" t="s">
        <v>2</v>
      </c>
      <c r="F2884" s="15" t="s">
        <v>3</v>
      </c>
    </row>
    <row r="2885">
      <c r="C2885" s="6"/>
      <c r="D2885" s="11" t="s">
        <v>10</v>
      </c>
      <c r="E2885" s="14">
        <v>1663</v>
      </c>
      <c r="F2885" s="18">
        <v>100</v>
      </c>
    </row>
    <row r="2886">
      <c r="C2886" s="8">
        <v>1</v>
      </c>
      <c r="D2886" s="9" t="s">
        <v>1338</v>
      </c>
      <c r="E2886" s="3">
        <v>220</v>
      </c>
      <c r="F2886" s="2">
        <v>13.199999999999999</v>
      </c>
    </row>
    <row r="2887">
      <c r="C2887" s="8">
        <v>2</v>
      </c>
      <c r="D2887" s="9" t="s">
        <v>1339</v>
      </c>
      <c r="E2887" s="3">
        <v>144</v>
      </c>
      <c r="F2887" s="2">
        <v>8.6999999999999993</v>
      </c>
    </row>
    <row r="2888">
      <c r="C2888" s="8">
        <v>3</v>
      </c>
      <c r="D2888" s="9" t="s">
        <v>1340</v>
      </c>
      <c r="E2888" s="3">
        <v>107</v>
      </c>
      <c r="F2888" s="2">
        <v>6.4000000000000004</v>
      </c>
    </row>
    <row r="2889">
      <c r="C2889" s="8">
        <v>4</v>
      </c>
      <c r="D2889" s="9" t="s">
        <v>1341</v>
      </c>
      <c r="E2889" s="3">
        <v>236</v>
      </c>
      <c r="F2889" s="2">
        <v>14.199999999999999</v>
      </c>
    </row>
    <row r="2890">
      <c r="C2890" s="8">
        <v>5</v>
      </c>
      <c r="D2890" s="9" t="s">
        <v>1342</v>
      </c>
      <c r="E2890" s="3">
        <v>105</v>
      </c>
      <c r="F2890" s="2">
        <v>6.2999999999999998</v>
      </c>
    </row>
    <row r="2891">
      <c r="C2891" s="8">
        <v>6</v>
      </c>
      <c r="D2891" s="9" t="s">
        <v>1343</v>
      </c>
      <c r="E2891" s="3">
        <v>26</v>
      </c>
      <c r="F2891" s="2">
        <v>1.6000000000000001</v>
      </c>
    </row>
    <row r="2892">
      <c r="C2892" s="8">
        <v>7</v>
      </c>
      <c r="D2892" s="9" t="s">
        <v>1344</v>
      </c>
      <c r="E2892" s="3">
        <v>24</v>
      </c>
      <c r="F2892" s="2">
        <v>1.3999999999999999</v>
      </c>
    </row>
    <row r="2893">
      <c r="C2893" s="8">
        <v>8</v>
      </c>
      <c r="D2893" s="9" t="s">
        <v>1345</v>
      </c>
      <c r="E2893" s="3">
        <v>658</v>
      </c>
      <c r="F2893" s="2">
        <v>39.600000000000001</v>
      </c>
    </row>
    <row r="2894">
      <c r="C2894" s="8">
        <v>9</v>
      </c>
      <c r="D2894" s="9" t="s">
        <v>908</v>
      </c>
      <c r="E2894" s="3">
        <v>94</v>
      </c>
      <c r="F2894" s="2">
        <v>5.7000000000000002</v>
      </c>
    </row>
    <row r="2895">
      <c r="C2895" s="7">
        <v>10</v>
      </c>
      <c r="D2895" s="12" t="s">
        <v>233</v>
      </c>
      <c r="E2895" s="19">
        <v>49</v>
      </c>
      <c r="F2895" s="21">
        <v>2.8999999999999999</v>
      </c>
    </row>
    <row r="2896">
      <c r="C2896" s="10"/>
      <c r="D2896" s="13" t="s">
        <v>19</v>
      </c>
      <c r="E2896" s="17"/>
      <c r="F2896" s="16"/>
    </row>
    <row r="2898">
      <c r="B2898" s="4" t="str">
        <f ca="1" xml:space="preserve"> HYPERLINK("#'目次'!B151", "[146]")</f>
        <v>[146]</v>
      </c>
      <c r="C2898" s="1" t="s">
        <v>1347</v>
      </c>
    </row>
    <row r="2899">
      <c r="B2899" s="1"/>
      <c r="C2899" s="1"/>
    </row>
    <row r="2900">
      <c r="B2900" s="1"/>
      <c r="C2900" s="1"/>
    </row>
    <row r="2901">
      <c r="E2901" s="5" t="s">
        <v>2</v>
      </c>
      <c r="F2901" s="15" t="s">
        <v>3</v>
      </c>
    </row>
    <row r="2902">
      <c r="C2902" s="6"/>
      <c r="D2902" s="11" t="s">
        <v>10</v>
      </c>
      <c r="E2902" s="14">
        <v>1663</v>
      </c>
      <c r="F2902" s="18">
        <v>100</v>
      </c>
    </row>
    <row r="2903">
      <c r="C2903" s="8">
        <v>1</v>
      </c>
      <c r="D2903" s="9" t="s">
        <v>1338</v>
      </c>
      <c r="E2903" s="3">
        <v>197</v>
      </c>
      <c r="F2903" s="2">
        <v>11.800000000000001</v>
      </c>
    </row>
    <row r="2904">
      <c r="C2904" s="8">
        <v>2</v>
      </c>
      <c r="D2904" s="9" t="s">
        <v>1339</v>
      </c>
      <c r="E2904" s="3">
        <v>54</v>
      </c>
      <c r="F2904" s="2">
        <v>3.2000000000000002</v>
      </c>
    </row>
    <row r="2905">
      <c r="C2905" s="8">
        <v>3</v>
      </c>
      <c r="D2905" s="9" t="s">
        <v>1340</v>
      </c>
      <c r="E2905" s="3">
        <v>51</v>
      </c>
      <c r="F2905" s="2">
        <v>3.1000000000000001</v>
      </c>
    </row>
    <row r="2906">
      <c r="C2906" s="8">
        <v>4</v>
      </c>
      <c r="D2906" s="9" t="s">
        <v>1341</v>
      </c>
      <c r="E2906" s="3">
        <v>179</v>
      </c>
      <c r="F2906" s="2">
        <v>10.800000000000001</v>
      </c>
    </row>
    <row r="2907">
      <c r="C2907" s="8">
        <v>5</v>
      </c>
      <c r="D2907" s="9" t="s">
        <v>1342</v>
      </c>
      <c r="E2907" s="3">
        <v>143</v>
      </c>
      <c r="F2907" s="2">
        <v>8.5999999999999996</v>
      </c>
    </row>
    <row r="2908">
      <c r="C2908" s="8">
        <v>6</v>
      </c>
      <c r="D2908" s="9" t="s">
        <v>1343</v>
      </c>
      <c r="E2908" s="3">
        <v>108</v>
      </c>
      <c r="F2908" s="2">
        <v>6.5</v>
      </c>
    </row>
    <row r="2909">
      <c r="C2909" s="8">
        <v>7</v>
      </c>
      <c r="D2909" s="9" t="s">
        <v>1344</v>
      </c>
      <c r="E2909" s="3">
        <v>126</v>
      </c>
      <c r="F2909" s="2">
        <v>7.5999999999999996</v>
      </c>
    </row>
    <row r="2910">
      <c r="C2910" s="8">
        <v>8</v>
      </c>
      <c r="D2910" s="9" t="s">
        <v>1345</v>
      </c>
      <c r="E2910" s="3">
        <v>647</v>
      </c>
      <c r="F2910" s="2">
        <v>38.899999999999999</v>
      </c>
    </row>
    <row r="2911">
      <c r="C2911" s="8">
        <v>9</v>
      </c>
      <c r="D2911" s="9" t="s">
        <v>908</v>
      </c>
      <c r="E2911" s="3">
        <v>104</v>
      </c>
      <c r="F2911" s="2">
        <v>6.2999999999999998</v>
      </c>
    </row>
    <row r="2912">
      <c r="C2912" s="7">
        <v>10</v>
      </c>
      <c r="D2912" s="12" t="s">
        <v>233</v>
      </c>
      <c r="E2912" s="19">
        <v>54</v>
      </c>
      <c r="F2912" s="21">
        <v>3.2000000000000002</v>
      </c>
    </row>
    <row r="2913">
      <c r="C2913" s="10"/>
      <c r="D2913" s="13" t="s">
        <v>19</v>
      </c>
      <c r="E2913" s="17"/>
      <c r="F2913" s="16"/>
    </row>
    <row r="2915">
      <c r="B2915" s="4" t="str">
        <f ca="1" xml:space="preserve"> HYPERLINK("#'目次'!B152", "[147]")</f>
        <v>[147]</v>
      </c>
      <c r="C2915" s="1" t="s">
        <v>1349</v>
      </c>
    </row>
    <row r="2916">
      <c r="B2916" s="1"/>
      <c r="C2916" s="1"/>
    </row>
    <row r="2917">
      <c r="B2917" s="1"/>
      <c r="C2917" s="1"/>
    </row>
    <row r="2918">
      <c r="E2918" s="5" t="s">
        <v>2</v>
      </c>
      <c r="F2918" s="15" t="s">
        <v>3</v>
      </c>
    </row>
    <row r="2919">
      <c r="C2919" s="6"/>
      <c r="D2919" s="11" t="s">
        <v>10</v>
      </c>
      <c r="E2919" s="14">
        <v>1663</v>
      </c>
      <c r="F2919" s="18">
        <v>100</v>
      </c>
    </row>
    <row r="2920">
      <c r="C2920" s="8">
        <v>1</v>
      </c>
      <c r="D2920" s="9" t="s">
        <v>1350</v>
      </c>
      <c r="E2920" s="3">
        <v>1117</v>
      </c>
      <c r="F2920" s="2">
        <v>67.200000000000003</v>
      </c>
    </row>
    <row r="2921">
      <c r="C2921" s="8">
        <v>2</v>
      </c>
      <c r="D2921" s="9" t="s">
        <v>1351</v>
      </c>
      <c r="E2921" s="3">
        <v>155</v>
      </c>
      <c r="F2921" s="2">
        <v>9.3000000000000007</v>
      </c>
    </row>
    <row r="2922">
      <c r="C2922" s="8">
        <v>3</v>
      </c>
      <c r="D2922" s="9" t="s">
        <v>1352</v>
      </c>
      <c r="E2922" s="3">
        <v>347</v>
      </c>
      <c r="F2922" s="2">
        <v>20.899999999999999</v>
      </c>
    </row>
    <row r="2923">
      <c r="C2923" s="7">
        <v>4</v>
      </c>
      <c r="D2923" s="12" t="s">
        <v>233</v>
      </c>
      <c r="E2923" s="19">
        <v>44</v>
      </c>
      <c r="F2923" s="21">
        <v>2.6000000000000001</v>
      </c>
    </row>
    <row r="2924">
      <c r="C2924" s="10"/>
      <c r="D2924" s="13" t="s">
        <v>19</v>
      </c>
      <c r="E2924" s="17"/>
      <c r="F2924" s="16"/>
    </row>
    <row r="2926">
      <c r="B2926" s="4" t="str">
        <f ca="1" xml:space="preserve"> HYPERLINK("#'目次'!B153", "[148]")</f>
        <v>[148]</v>
      </c>
      <c r="C2926" s="1" t="s">
        <v>1354</v>
      </c>
    </row>
    <row r="2927">
      <c r="B2927" s="1"/>
      <c r="C2927" s="1"/>
    </row>
    <row r="2928">
      <c r="B2928" s="1"/>
      <c r="C2928" s="1"/>
    </row>
    <row r="2929">
      <c r="E2929" s="5" t="s">
        <v>2</v>
      </c>
      <c r="F2929" s="15" t="s">
        <v>3</v>
      </c>
    </row>
    <row r="2930">
      <c r="C2930" s="6"/>
      <c r="D2930" s="11" t="s">
        <v>10</v>
      </c>
      <c r="E2930" s="14">
        <v>1663</v>
      </c>
      <c r="F2930" s="18">
        <v>100</v>
      </c>
    </row>
    <row r="2931">
      <c r="C2931" s="8">
        <v>1</v>
      </c>
      <c r="D2931" s="9" t="s">
        <v>1350</v>
      </c>
      <c r="E2931" s="3">
        <v>612</v>
      </c>
      <c r="F2931" s="2">
        <v>36.799999999999997</v>
      </c>
    </row>
    <row r="2932">
      <c r="C2932" s="8">
        <v>2</v>
      </c>
      <c r="D2932" s="9" t="s">
        <v>1351</v>
      </c>
      <c r="E2932" s="3">
        <v>193</v>
      </c>
      <c r="F2932" s="2">
        <v>11.6</v>
      </c>
    </row>
    <row r="2933">
      <c r="C2933" s="8">
        <v>3</v>
      </c>
      <c r="D2933" s="9" t="s">
        <v>1352</v>
      </c>
      <c r="E2933" s="3">
        <v>801</v>
      </c>
      <c r="F2933" s="2">
        <v>48.200000000000003</v>
      </c>
    </row>
    <row r="2934">
      <c r="C2934" s="7">
        <v>4</v>
      </c>
      <c r="D2934" s="12" t="s">
        <v>233</v>
      </c>
      <c r="E2934" s="19">
        <v>57</v>
      </c>
      <c r="F2934" s="21">
        <v>3.3999999999999999</v>
      </c>
    </row>
    <row r="2935">
      <c r="C2935" s="10"/>
      <c r="D2935" s="13" t="s">
        <v>19</v>
      </c>
      <c r="E2935" s="17"/>
      <c r="F2935" s="16"/>
    </row>
    <row r="2937">
      <c r="B2937" s="4" t="str">
        <f ca="1" xml:space="preserve"> HYPERLINK("#'目次'!B154", "[149]")</f>
        <v>[149]</v>
      </c>
      <c r="C2937" s="1" t="s">
        <v>1356</v>
      </c>
    </row>
    <row r="2938">
      <c r="B2938" s="1" t="s">
        <v>7</v>
      </c>
      <c r="C2938" s="1" t="s">
        <v>1357</v>
      </c>
    </row>
    <row r="2939">
      <c r="B2939" s="1"/>
      <c r="C2939" s="1"/>
    </row>
    <row r="2940">
      <c r="E2940" s="5" t="s">
        <v>2</v>
      </c>
      <c r="F2940" s="15" t="s">
        <v>3</v>
      </c>
    </row>
    <row r="2941">
      <c r="C2941" s="6"/>
      <c r="D2941" s="11" t="s">
        <v>10</v>
      </c>
      <c r="E2941" s="14">
        <v>1471</v>
      </c>
      <c r="F2941" s="18">
        <v>100</v>
      </c>
    </row>
    <row r="2942">
      <c r="C2942" s="8">
        <v>1</v>
      </c>
      <c r="D2942" s="9" t="s">
        <v>1350</v>
      </c>
      <c r="E2942" s="3">
        <v>1134</v>
      </c>
      <c r="F2942" s="2">
        <v>77.099999999999994</v>
      </c>
    </row>
    <row r="2943">
      <c r="C2943" s="8">
        <v>2</v>
      </c>
      <c r="D2943" s="9" t="s">
        <v>1351</v>
      </c>
      <c r="E2943" s="3">
        <v>68</v>
      </c>
      <c r="F2943" s="2">
        <v>4.5999999999999996</v>
      </c>
    </row>
    <row r="2944">
      <c r="C2944" s="8">
        <v>3</v>
      </c>
      <c r="D2944" s="9" t="s">
        <v>1352</v>
      </c>
      <c r="E2944" s="3">
        <v>197</v>
      </c>
      <c r="F2944" s="2">
        <v>13.4</v>
      </c>
    </row>
    <row r="2945">
      <c r="C2945" s="7">
        <v>4</v>
      </c>
      <c r="D2945" s="12" t="s">
        <v>233</v>
      </c>
      <c r="E2945" s="19">
        <v>72</v>
      </c>
      <c r="F2945" s="21">
        <v>4.9000000000000004</v>
      </c>
    </row>
    <row r="2946">
      <c r="C2946" s="10"/>
      <c r="D2946" s="13" t="s">
        <v>19</v>
      </c>
      <c r="E2946" s="17"/>
      <c r="F2946" s="16"/>
    </row>
    <row r="2948">
      <c r="B2948" s="4" t="str">
        <f ca="1" xml:space="preserve"> HYPERLINK("#'目次'!B155", "[150]")</f>
        <v>[150]</v>
      </c>
      <c r="C2948" s="1" t="s">
        <v>1359</v>
      </c>
    </row>
    <row r="2949">
      <c r="B2949" s="1" t="s">
        <v>7</v>
      </c>
      <c r="C2949" s="1" t="s">
        <v>1357</v>
      </c>
    </row>
    <row r="2950">
      <c r="B2950" s="1"/>
      <c r="C2950" s="1"/>
    </row>
    <row r="2951">
      <c r="E2951" s="5" t="s">
        <v>2</v>
      </c>
      <c r="F2951" s="15" t="s">
        <v>3</v>
      </c>
    </row>
    <row r="2952">
      <c r="C2952" s="6"/>
      <c r="D2952" s="11" t="s">
        <v>10</v>
      </c>
      <c r="E2952" s="14">
        <v>1471</v>
      </c>
      <c r="F2952" s="18">
        <v>100</v>
      </c>
    </row>
    <row r="2953">
      <c r="C2953" s="8">
        <v>1</v>
      </c>
      <c r="D2953" s="9" t="s">
        <v>1350</v>
      </c>
      <c r="E2953" s="3">
        <v>720</v>
      </c>
      <c r="F2953" s="2">
        <v>48.899999999999999</v>
      </c>
    </row>
    <row r="2954">
      <c r="C2954" s="8">
        <v>2</v>
      </c>
      <c r="D2954" s="9" t="s">
        <v>1351</v>
      </c>
      <c r="E2954" s="3">
        <v>145</v>
      </c>
      <c r="F2954" s="2">
        <v>9.9000000000000004</v>
      </c>
    </row>
    <row r="2955">
      <c r="C2955" s="8">
        <v>3</v>
      </c>
      <c r="D2955" s="9" t="s">
        <v>1352</v>
      </c>
      <c r="E2955" s="3">
        <v>529</v>
      </c>
      <c r="F2955" s="2">
        <v>36</v>
      </c>
    </row>
    <row r="2956">
      <c r="C2956" s="7">
        <v>4</v>
      </c>
      <c r="D2956" s="12" t="s">
        <v>233</v>
      </c>
      <c r="E2956" s="19">
        <v>77</v>
      </c>
      <c r="F2956" s="21">
        <v>5.2000000000000002</v>
      </c>
    </row>
    <row r="2957">
      <c r="C2957" s="10"/>
      <c r="D2957" s="13" t="s">
        <v>19</v>
      </c>
      <c r="E2957" s="17"/>
      <c r="F2957" s="16"/>
    </row>
    <row r="2959">
      <c r="B2959" s="4" t="str">
        <f ca="1" xml:space="preserve"> HYPERLINK("#'目次'!B156", "[151]")</f>
        <v>[151]</v>
      </c>
      <c r="C2959" s="1" t="s">
        <v>1361</v>
      </c>
    </row>
    <row r="2960">
      <c r="B2960" s="1"/>
      <c r="C2960" s="1"/>
    </row>
    <row r="2961">
      <c r="B2961" s="1"/>
      <c r="C2961" s="1"/>
    </row>
    <row r="2962">
      <c r="E2962" s="5" t="s">
        <v>2</v>
      </c>
      <c r="F2962" s="15" t="s">
        <v>3</v>
      </c>
    </row>
    <row r="2963">
      <c r="C2963" s="6"/>
      <c r="D2963" s="11" t="s">
        <v>10</v>
      </c>
      <c r="E2963" s="14">
        <v>1663</v>
      </c>
      <c r="F2963" s="18">
        <v>100</v>
      </c>
    </row>
    <row r="2964">
      <c r="C2964" s="8">
        <v>1</v>
      </c>
      <c r="D2964" s="9" t="s">
        <v>1350</v>
      </c>
      <c r="E2964" s="3">
        <v>1134</v>
      </c>
      <c r="F2964" s="2">
        <v>68.200000000000003</v>
      </c>
    </row>
    <row r="2965">
      <c r="C2965" s="8">
        <v>2</v>
      </c>
      <c r="D2965" s="9" t="s">
        <v>1351</v>
      </c>
      <c r="E2965" s="3">
        <v>68</v>
      </c>
      <c r="F2965" s="2">
        <v>4.0999999999999996</v>
      </c>
    </row>
    <row r="2966">
      <c r="C2966" s="8">
        <v>3</v>
      </c>
      <c r="D2966" s="9" t="s">
        <v>1352</v>
      </c>
      <c r="E2966" s="3">
        <v>197</v>
      </c>
      <c r="F2966" s="2">
        <v>11.800000000000001</v>
      </c>
    </row>
    <row r="2967">
      <c r="C2967" s="8">
        <v>4</v>
      </c>
      <c r="D2967" s="9" t="s">
        <v>1362</v>
      </c>
      <c r="E2967" s="3">
        <v>192</v>
      </c>
      <c r="F2967" s="2">
        <v>11.5</v>
      </c>
    </row>
    <row r="2968">
      <c r="C2968" s="7">
        <v>5</v>
      </c>
      <c r="D2968" s="12" t="s">
        <v>233</v>
      </c>
      <c r="E2968" s="19">
        <v>72</v>
      </c>
      <c r="F2968" s="21">
        <v>4.2999999999999998</v>
      </c>
    </row>
    <row r="2969">
      <c r="C2969" s="10"/>
      <c r="D2969" s="13" t="s">
        <v>19</v>
      </c>
      <c r="E2969" s="17"/>
      <c r="F2969" s="16"/>
    </row>
    <row r="2971">
      <c r="B2971" s="4" t="str">
        <f ca="1" xml:space="preserve"> HYPERLINK("#'目次'!B157", "[152]")</f>
        <v>[152]</v>
      </c>
      <c r="C2971" s="1" t="s">
        <v>1364</v>
      </c>
    </row>
    <row r="2972">
      <c r="B2972" s="1"/>
      <c r="C2972" s="1"/>
    </row>
    <row r="2973">
      <c r="B2973" s="1"/>
      <c r="C2973" s="1"/>
    </row>
    <row r="2974">
      <c r="E2974" s="5" t="s">
        <v>2</v>
      </c>
      <c r="F2974" s="15" t="s">
        <v>3</v>
      </c>
    </row>
    <row r="2975">
      <c r="C2975" s="6"/>
      <c r="D2975" s="11" t="s">
        <v>10</v>
      </c>
      <c r="E2975" s="14">
        <v>1663</v>
      </c>
      <c r="F2975" s="18">
        <v>100</v>
      </c>
    </row>
    <row r="2976">
      <c r="C2976" s="8">
        <v>1</v>
      </c>
      <c r="D2976" s="9" t="s">
        <v>1350</v>
      </c>
      <c r="E2976" s="3">
        <v>720</v>
      </c>
      <c r="F2976" s="2">
        <v>43.299999999999997</v>
      </c>
    </row>
    <row r="2977">
      <c r="C2977" s="8">
        <v>2</v>
      </c>
      <c r="D2977" s="9" t="s">
        <v>1351</v>
      </c>
      <c r="E2977" s="3">
        <v>145</v>
      </c>
      <c r="F2977" s="2">
        <v>8.6999999999999993</v>
      </c>
    </row>
    <row r="2978">
      <c r="C2978" s="8">
        <v>3</v>
      </c>
      <c r="D2978" s="9" t="s">
        <v>1352</v>
      </c>
      <c r="E2978" s="3">
        <v>529</v>
      </c>
      <c r="F2978" s="2">
        <v>31.800000000000001</v>
      </c>
    </row>
    <row r="2979">
      <c r="C2979" s="8">
        <v>4</v>
      </c>
      <c r="D2979" s="9" t="s">
        <v>1362</v>
      </c>
      <c r="E2979" s="3">
        <v>192</v>
      </c>
      <c r="F2979" s="2">
        <v>11.5</v>
      </c>
    </row>
    <row r="2980">
      <c r="C2980" s="7">
        <v>5</v>
      </c>
      <c r="D2980" s="12" t="s">
        <v>233</v>
      </c>
      <c r="E2980" s="19">
        <v>77</v>
      </c>
      <c r="F2980" s="21">
        <v>4.5999999999999996</v>
      </c>
    </row>
    <row r="2981">
      <c r="C2981" s="10"/>
      <c r="D2981" s="13" t="s">
        <v>19</v>
      </c>
      <c r="E2981" s="17"/>
      <c r="F2981" s="16"/>
    </row>
    <row r="2983">
      <c r="B2983" s="4" t="str">
        <f ca="1" xml:space="preserve"> HYPERLINK("#'目次'!B158", "[153]")</f>
        <v>[153]</v>
      </c>
      <c r="C2983" s="1" t="s">
        <v>1366</v>
      </c>
    </row>
    <row r="2984">
      <c r="B2984" s="1"/>
      <c r="C2984" s="1"/>
    </row>
    <row r="2985">
      <c r="B2985" s="1"/>
      <c r="C2985" s="1"/>
    </row>
    <row r="2986">
      <c r="E2986" s="5" t="s">
        <v>2</v>
      </c>
      <c r="F2986" s="15" t="s">
        <v>3</v>
      </c>
    </row>
    <row r="2987">
      <c r="C2987" s="6"/>
      <c r="D2987" s="11" t="s">
        <v>10</v>
      </c>
      <c r="E2987" s="14">
        <v>1663</v>
      </c>
      <c r="F2987" s="18">
        <v>100</v>
      </c>
    </row>
    <row r="2988">
      <c r="C2988" s="8">
        <v>1</v>
      </c>
      <c r="D2988" s="9" t="s">
        <v>1367</v>
      </c>
      <c r="E2988" s="3">
        <v>1083</v>
      </c>
      <c r="F2988" s="2">
        <v>65.099999999999994</v>
      </c>
    </row>
    <row r="2989">
      <c r="C2989" s="8">
        <v>2</v>
      </c>
      <c r="D2989" s="9" t="s">
        <v>1368</v>
      </c>
      <c r="E2989" s="3">
        <v>343</v>
      </c>
      <c r="F2989" s="2">
        <v>20.600000000000001</v>
      </c>
    </row>
    <row r="2990">
      <c r="C2990" s="8">
        <v>3</v>
      </c>
      <c r="D2990" s="9" t="s">
        <v>1369</v>
      </c>
      <c r="E2990" s="3">
        <v>581</v>
      </c>
      <c r="F2990" s="2">
        <v>34.899999999999999</v>
      </c>
    </row>
    <row r="2991">
      <c r="C2991" s="8">
        <v>4</v>
      </c>
      <c r="D2991" s="9" t="s">
        <v>1370</v>
      </c>
      <c r="E2991" s="3">
        <v>728</v>
      </c>
      <c r="F2991" s="2">
        <v>43.799999999999997</v>
      </c>
    </row>
    <row r="2992">
      <c r="C2992" s="8">
        <v>5</v>
      </c>
      <c r="D2992" s="9" t="s">
        <v>1371</v>
      </c>
      <c r="E2992" s="3">
        <v>1015</v>
      </c>
      <c r="F2992" s="2">
        <v>61</v>
      </c>
    </row>
    <row r="2993">
      <c r="C2993" s="8">
        <v>6</v>
      </c>
      <c r="D2993" s="9" t="s">
        <v>1372</v>
      </c>
      <c r="E2993" s="3">
        <v>420</v>
      </c>
      <c r="F2993" s="2">
        <v>25.300000000000001</v>
      </c>
    </row>
    <row r="2994">
      <c r="C2994" s="8">
        <v>7</v>
      </c>
      <c r="D2994" s="9" t="s">
        <v>1373</v>
      </c>
      <c r="E2994" s="3">
        <v>449</v>
      </c>
      <c r="F2994" s="2">
        <v>27</v>
      </c>
    </row>
    <row r="2995">
      <c r="C2995" s="8">
        <v>8</v>
      </c>
      <c r="D2995" s="9" t="s">
        <v>1374</v>
      </c>
      <c r="E2995" s="3">
        <v>507</v>
      </c>
      <c r="F2995" s="2">
        <v>30.5</v>
      </c>
    </row>
    <row r="2996">
      <c r="C2996" s="8">
        <v>9</v>
      </c>
      <c r="D2996" s="9" t="s">
        <v>1375</v>
      </c>
      <c r="E2996" s="3">
        <v>660</v>
      </c>
      <c r="F2996" s="2">
        <v>39.700000000000003</v>
      </c>
    </row>
    <row r="2997">
      <c r="C2997" s="8">
        <v>10</v>
      </c>
      <c r="D2997" s="9" t="s">
        <v>1376</v>
      </c>
      <c r="E2997" s="3">
        <v>704</v>
      </c>
      <c r="F2997" s="2">
        <v>42.299999999999997</v>
      </c>
    </row>
    <row r="2998">
      <c r="C2998" s="8">
        <v>11</v>
      </c>
      <c r="D2998" s="9" t="s">
        <v>1377</v>
      </c>
      <c r="E2998" s="3">
        <v>314</v>
      </c>
      <c r="F2998" s="2">
        <v>18.899999999999999</v>
      </c>
    </row>
    <row r="2999">
      <c r="C2999" s="8">
        <v>12</v>
      </c>
      <c r="D2999" s="9" t="s">
        <v>1378</v>
      </c>
      <c r="E2999" s="3">
        <v>856</v>
      </c>
      <c r="F2999" s="2">
        <v>51.5</v>
      </c>
    </row>
    <row r="3000">
      <c r="C3000" s="8">
        <v>13</v>
      </c>
      <c r="D3000" s="9" t="s">
        <v>1379</v>
      </c>
      <c r="E3000" s="3">
        <v>714</v>
      </c>
      <c r="F3000" s="2">
        <v>42.899999999999999</v>
      </c>
    </row>
    <row r="3001">
      <c r="C3001" s="8">
        <v>14</v>
      </c>
      <c r="D3001" s="9" t="s">
        <v>1380</v>
      </c>
      <c r="E3001" s="3">
        <v>638</v>
      </c>
      <c r="F3001" s="2">
        <v>38.399999999999999</v>
      </c>
    </row>
    <row r="3002">
      <c r="C3002" s="8">
        <v>15</v>
      </c>
      <c r="D3002" s="9" t="s">
        <v>1381</v>
      </c>
      <c r="E3002" s="3">
        <v>497</v>
      </c>
      <c r="F3002" s="2">
        <v>29.899999999999999</v>
      </c>
    </row>
    <row r="3003">
      <c r="C3003" s="8">
        <v>16</v>
      </c>
      <c r="D3003" s="9" t="s">
        <v>1382</v>
      </c>
      <c r="E3003" s="3">
        <v>2</v>
      </c>
      <c r="F3003" s="2">
        <v>0.10000000000000001</v>
      </c>
    </row>
    <row r="3004">
      <c r="C3004" s="8">
        <v>17</v>
      </c>
      <c r="D3004" s="9" t="s">
        <v>282</v>
      </c>
      <c r="E3004" s="3">
        <v>13</v>
      </c>
      <c r="F3004" s="2">
        <v>0.80000000000000004</v>
      </c>
    </row>
    <row r="3005">
      <c r="C3005" s="8">
        <v>18</v>
      </c>
      <c r="D3005" s="9" t="s">
        <v>1383</v>
      </c>
      <c r="E3005" s="3">
        <v>106</v>
      </c>
      <c r="F3005" s="2">
        <v>6.4000000000000004</v>
      </c>
    </row>
    <row r="3006">
      <c r="C3006" s="7">
        <v>19</v>
      </c>
      <c r="D3006" s="12" t="s">
        <v>233</v>
      </c>
      <c r="E3006" s="19">
        <v>40</v>
      </c>
      <c r="F3006" s="21">
        <v>2.3999999999999999</v>
      </c>
    </row>
    <row r="3007">
      <c r="C3007" s="10"/>
      <c r="D3007" s="13" t="s">
        <v>19</v>
      </c>
      <c r="E3007" s="17"/>
      <c r="F3007" s="16"/>
    </row>
    <row r="3009">
      <c r="B3009" s="4" t="str">
        <f ca="1" xml:space="preserve"> HYPERLINK("#'目次'!B159", "[154]")</f>
        <v>[154]</v>
      </c>
      <c r="C3009" s="1" t="s">
        <v>1385</v>
      </c>
    </row>
    <row r="3010">
      <c r="B3010" s="1"/>
      <c r="C3010" s="1"/>
    </row>
    <row r="3011">
      <c r="B3011" s="1"/>
      <c r="C3011" s="1"/>
    </row>
    <row r="3012">
      <c r="E3012" s="5" t="s">
        <v>2</v>
      </c>
      <c r="F3012" s="15" t="s">
        <v>3</v>
      </c>
    </row>
    <row r="3013">
      <c r="C3013" s="6"/>
      <c r="D3013" s="11" t="s">
        <v>10</v>
      </c>
      <c r="E3013" s="14">
        <v>1663</v>
      </c>
      <c r="F3013" s="18">
        <v>100</v>
      </c>
    </row>
    <row r="3014">
      <c r="C3014" s="8">
        <v>1</v>
      </c>
      <c r="D3014" s="9" t="s">
        <v>1386</v>
      </c>
      <c r="E3014" s="3">
        <v>63</v>
      </c>
      <c r="F3014" s="2">
        <v>3.7999999999999998</v>
      </c>
    </row>
    <row r="3015">
      <c r="C3015" s="8">
        <v>2</v>
      </c>
      <c r="D3015" s="9" t="s">
        <v>1387</v>
      </c>
      <c r="E3015" s="3">
        <v>100</v>
      </c>
      <c r="F3015" s="2">
        <v>6</v>
      </c>
    </row>
    <row r="3016">
      <c r="C3016" s="8">
        <v>3</v>
      </c>
      <c r="D3016" s="9" t="s">
        <v>1388</v>
      </c>
      <c r="E3016" s="3">
        <v>105</v>
      </c>
      <c r="F3016" s="2">
        <v>6.2999999999999998</v>
      </c>
    </row>
    <row r="3017">
      <c r="C3017" s="8">
        <v>4</v>
      </c>
      <c r="D3017" s="9" t="s">
        <v>1389</v>
      </c>
      <c r="E3017" s="3">
        <v>152</v>
      </c>
      <c r="F3017" s="2">
        <v>9.0999999999999996</v>
      </c>
    </row>
    <row r="3018">
      <c r="C3018" s="8">
        <v>5</v>
      </c>
      <c r="D3018" s="9" t="s">
        <v>1390</v>
      </c>
      <c r="E3018" s="3">
        <v>198</v>
      </c>
      <c r="F3018" s="2">
        <v>11.9</v>
      </c>
    </row>
    <row r="3019">
      <c r="C3019" s="8">
        <v>6</v>
      </c>
      <c r="D3019" s="9" t="s">
        <v>1391</v>
      </c>
      <c r="E3019" s="3">
        <v>166</v>
      </c>
      <c r="F3019" s="2">
        <v>10</v>
      </c>
    </row>
    <row r="3020">
      <c r="C3020" s="8">
        <v>7</v>
      </c>
      <c r="D3020" s="9" t="s">
        <v>1392</v>
      </c>
      <c r="E3020" s="3">
        <v>136</v>
      </c>
      <c r="F3020" s="2">
        <v>8.1999999999999993</v>
      </c>
    </row>
    <row r="3021">
      <c r="C3021" s="8">
        <v>8</v>
      </c>
      <c r="D3021" s="9" t="s">
        <v>1393</v>
      </c>
      <c r="E3021" s="3">
        <v>115</v>
      </c>
      <c r="F3021" s="2">
        <v>6.9000000000000004</v>
      </c>
    </row>
    <row r="3022">
      <c r="C3022" s="8">
        <v>9</v>
      </c>
      <c r="D3022" s="9" t="s">
        <v>1394</v>
      </c>
      <c r="E3022" s="3">
        <v>82</v>
      </c>
      <c r="F3022" s="2">
        <v>4.9000000000000004</v>
      </c>
    </row>
    <row r="3023">
      <c r="C3023" s="8">
        <v>10</v>
      </c>
      <c r="D3023" s="9" t="s">
        <v>1395</v>
      </c>
      <c r="E3023" s="3">
        <v>175</v>
      </c>
      <c r="F3023" s="2">
        <v>10.5</v>
      </c>
    </row>
    <row r="3024">
      <c r="C3024" s="8">
        <v>11</v>
      </c>
      <c r="D3024" s="9" t="s">
        <v>908</v>
      </c>
      <c r="E3024" s="3">
        <v>284</v>
      </c>
      <c r="F3024" s="2">
        <v>17.100000000000001</v>
      </c>
    </row>
    <row r="3025">
      <c r="C3025" s="7">
        <v>12</v>
      </c>
      <c r="D3025" s="12" t="s">
        <v>233</v>
      </c>
      <c r="E3025" s="19">
        <v>87</v>
      </c>
      <c r="F3025" s="21">
        <v>5.2000000000000002</v>
      </c>
    </row>
    <row r="3026">
      <c r="C3026" s="10"/>
      <c r="D3026" s="13" t="s">
        <v>19</v>
      </c>
      <c r="E3026" s="17"/>
      <c r="F3026" s="16"/>
    </row>
    <row r="3028">
      <c r="B3028" s="4" t="str">
        <f ca="1" xml:space="preserve"> HYPERLINK("#'目次'!B160", "[155]")</f>
        <v>[155]</v>
      </c>
      <c r="C3028" s="1" t="s">
        <v>1397</v>
      </c>
    </row>
    <row r="3029">
      <c r="B3029" s="1"/>
      <c r="C3029" s="1"/>
    </row>
    <row r="3030">
      <c r="B3030" s="1"/>
      <c r="C3030" s="1"/>
    </row>
    <row r="3031">
      <c r="E3031" s="5" t="s">
        <v>2</v>
      </c>
      <c r="F3031" s="15" t="s">
        <v>3</v>
      </c>
    </row>
    <row r="3032">
      <c r="C3032" s="6"/>
      <c r="D3032" s="11" t="s">
        <v>10</v>
      </c>
      <c r="E3032" s="14">
        <v>1663</v>
      </c>
      <c r="F3032" s="18">
        <v>100</v>
      </c>
    </row>
    <row r="3033">
      <c r="C3033" s="8">
        <v>1</v>
      </c>
      <c r="D3033" s="9" t="s">
        <v>11</v>
      </c>
      <c r="E3033" s="3">
        <v>82</v>
      </c>
      <c r="F3033" s="2">
        <v>4.9000000000000004</v>
      </c>
    </row>
    <row r="3034">
      <c r="C3034" s="8">
        <v>2</v>
      </c>
      <c r="D3034" s="9" t="s">
        <v>1398</v>
      </c>
      <c r="E3034" s="3">
        <v>23</v>
      </c>
      <c r="F3034" s="2">
        <v>1.3999999999999999</v>
      </c>
    </row>
    <row r="3035">
      <c r="C3035" s="8">
        <v>3</v>
      </c>
      <c r="D3035" s="9" t="s">
        <v>1399</v>
      </c>
      <c r="E3035" s="3">
        <v>29</v>
      </c>
      <c r="F3035" s="2">
        <v>1.7</v>
      </c>
    </row>
    <row r="3036">
      <c r="C3036" s="8">
        <v>4</v>
      </c>
      <c r="D3036" s="9" t="s">
        <v>1400</v>
      </c>
      <c r="E3036" s="3">
        <v>36</v>
      </c>
      <c r="F3036" s="2">
        <v>2.2000000000000002</v>
      </c>
    </row>
    <row r="3037">
      <c r="C3037" s="8">
        <v>5</v>
      </c>
      <c r="D3037" s="9" t="s">
        <v>1401</v>
      </c>
      <c r="E3037" s="3">
        <v>8</v>
      </c>
      <c r="F3037" s="2">
        <v>0.5</v>
      </c>
    </row>
    <row r="3038">
      <c r="C3038" s="8">
        <v>6</v>
      </c>
      <c r="D3038" s="9" t="s">
        <v>1402</v>
      </c>
      <c r="E3038" s="3">
        <v>31</v>
      </c>
      <c r="F3038" s="2">
        <v>1.8999999999999999</v>
      </c>
    </row>
    <row r="3039">
      <c r="C3039" s="8">
        <v>7</v>
      </c>
      <c r="D3039" s="9" t="s">
        <v>1403</v>
      </c>
      <c r="E3039" s="3">
        <v>21</v>
      </c>
      <c r="F3039" s="2">
        <v>1.3</v>
      </c>
    </row>
    <row r="3040">
      <c r="C3040" s="8">
        <v>8</v>
      </c>
      <c r="D3040" s="9" t="s">
        <v>1404</v>
      </c>
      <c r="E3040" s="3">
        <v>47</v>
      </c>
      <c r="F3040" s="2">
        <v>2.7999999999999998</v>
      </c>
    </row>
    <row r="3041">
      <c r="C3041" s="8">
        <v>9</v>
      </c>
      <c r="D3041" s="9" t="s">
        <v>1405</v>
      </c>
      <c r="E3041" s="3">
        <v>29</v>
      </c>
      <c r="F3041" s="2">
        <v>1.7</v>
      </c>
    </row>
    <row r="3042">
      <c r="C3042" s="8">
        <v>10</v>
      </c>
      <c r="D3042" s="9" t="s">
        <v>1406</v>
      </c>
      <c r="E3042" s="3">
        <v>26</v>
      </c>
      <c r="F3042" s="2">
        <v>1.6000000000000001</v>
      </c>
    </row>
    <row r="3043">
      <c r="C3043" s="8">
        <v>11</v>
      </c>
      <c r="D3043" s="9" t="s">
        <v>1407</v>
      </c>
      <c r="E3043" s="3">
        <v>92</v>
      </c>
      <c r="F3043" s="2">
        <v>5.5</v>
      </c>
    </row>
    <row r="3044">
      <c r="C3044" s="8">
        <v>12</v>
      </c>
      <c r="D3044" s="9" t="s">
        <v>1408</v>
      </c>
      <c r="E3044" s="3">
        <v>64</v>
      </c>
      <c r="F3044" s="2">
        <v>3.7999999999999998</v>
      </c>
    </row>
    <row r="3045">
      <c r="C3045" s="8">
        <v>13</v>
      </c>
      <c r="D3045" s="9" t="s">
        <v>1409</v>
      </c>
      <c r="E3045" s="3">
        <v>105</v>
      </c>
      <c r="F3045" s="2">
        <v>6.2999999999999998</v>
      </c>
    </row>
    <row r="3046">
      <c r="C3046" s="8">
        <v>14</v>
      </c>
      <c r="D3046" s="9" t="s">
        <v>1410</v>
      </c>
      <c r="E3046" s="3">
        <v>121</v>
      </c>
      <c r="F3046" s="2">
        <v>7.2999999999999998</v>
      </c>
    </row>
    <row r="3047">
      <c r="C3047" s="8">
        <v>15</v>
      </c>
      <c r="D3047" s="9" t="s">
        <v>1411</v>
      </c>
      <c r="E3047" s="3">
        <v>19</v>
      </c>
      <c r="F3047" s="2">
        <v>1.1000000000000001</v>
      </c>
    </row>
    <row r="3048">
      <c r="C3048" s="8">
        <v>16</v>
      </c>
      <c r="D3048" s="9" t="s">
        <v>1412</v>
      </c>
      <c r="E3048" s="3">
        <v>18</v>
      </c>
      <c r="F3048" s="2">
        <v>1.1000000000000001</v>
      </c>
    </row>
    <row r="3049">
      <c r="C3049" s="8">
        <v>17</v>
      </c>
      <c r="D3049" s="9" t="s">
        <v>1413</v>
      </c>
      <c r="E3049" s="3">
        <v>19</v>
      </c>
      <c r="F3049" s="2">
        <v>1.1000000000000001</v>
      </c>
    </row>
    <row r="3050">
      <c r="C3050" s="8">
        <v>18</v>
      </c>
      <c r="D3050" s="9" t="s">
        <v>1414</v>
      </c>
      <c r="E3050" s="3">
        <v>18</v>
      </c>
      <c r="F3050" s="2">
        <v>1.1000000000000001</v>
      </c>
    </row>
    <row r="3051">
      <c r="C3051" s="8">
        <v>19</v>
      </c>
      <c r="D3051" s="9" t="s">
        <v>1415</v>
      </c>
      <c r="E3051" s="3">
        <v>7</v>
      </c>
      <c r="F3051" s="2">
        <v>0.40000000000000002</v>
      </c>
    </row>
    <row r="3052">
      <c r="C3052" s="8">
        <v>20</v>
      </c>
      <c r="D3052" s="9" t="s">
        <v>1416</v>
      </c>
      <c r="E3052" s="3">
        <v>13</v>
      </c>
      <c r="F3052" s="2">
        <v>0.80000000000000004</v>
      </c>
    </row>
    <row r="3053">
      <c r="C3053" s="8">
        <v>21</v>
      </c>
      <c r="D3053" s="9" t="s">
        <v>1417</v>
      </c>
      <c r="E3053" s="3">
        <v>39</v>
      </c>
      <c r="F3053" s="2">
        <v>2.2999999999999998</v>
      </c>
    </row>
    <row r="3054">
      <c r="C3054" s="8">
        <v>22</v>
      </c>
      <c r="D3054" s="9" t="s">
        <v>1418</v>
      </c>
      <c r="E3054" s="3">
        <v>65</v>
      </c>
      <c r="F3054" s="2">
        <v>3.8999999999999999</v>
      </c>
    </row>
    <row r="3055">
      <c r="C3055" s="8">
        <v>23</v>
      </c>
      <c r="D3055" s="9" t="s">
        <v>1419</v>
      </c>
      <c r="E3055" s="3">
        <v>99</v>
      </c>
      <c r="F3055" s="2">
        <v>6</v>
      </c>
    </row>
    <row r="3056">
      <c r="C3056" s="8">
        <v>24</v>
      </c>
      <c r="D3056" s="9" t="s">
        <v>1420</v>
      </c>
      <c r="E3056" s="3">
        <v>37</v>
      </c>
      <c r="F3056" s="2">
        <v>2.2000000000000002</v>
      </c>
    </row>
    <row r="3057">
      <c r="C3057" s="8">
        <v>25</v>
      </c>
      <c r="D3057" s="9" t="s">
        <v>1421</v>
      </c>
      <c r="E3057" s="3">
        <v>19</v>
      </c>
      <c r="F3057" s="2">
        <v>1.1000000000000001</v>
      </c>
    </row>
    <row r="3058">
      <c r="C3058" s="8">
        <v>26</v>
      </c>
      <c r="D3058" s="9" t="s">
        <v>1422</v>
      </c>
      <c r="E3058" s="3">
        <v>22</v>
      </c>
      <c r="F3058" s="2">
        <v>1.3</v>
      </c>
    </row>
    <row r="3059">
      <c r="C3059" s="8">
        <v>27</v>
      </c>
      <c r="D3059" s="9" t="s">
        <v>1423</v>
      </c>
      <c r="E3059" s="3">
        <v>77</v>
      </c>
      <c r="F3059" s="2">
        <v>4.5999999999999996</v>
      </c>
    </row>
    <row r="3060">
      <c r="C3060" s="8">
        <v>28</v>
      </c>
      <c r="D3060" s="9" t="s">
        <v>1424</v>
      </c>
      <c r="E3060" s="3">
        <v>62</v>
      </c>
      <c r="F3060" s="2">
        <v>3.7000000000000002</v>
      </c>
    </row>
    <row r="3061">
      <c r="C3061" s="8">
        <v>29</v>
      </c>
      <c r="D3061" s="9" t="s">
        <v>1425</v>
      </c>
      <c r="E3061" s="3">
        <v>17</v>
      </c>
      <c r="F3061" s="2">
        <v>1</v>
      </c>
    </row>
    <row r="3062">
      <c r="C3062" s="8">
        <v>30</v>
      </c>
      <c r="D3062" s="9" t="s">
        <v>1426</v>
      </c>
      <c r="E3062" s="3">
        <v>14</v>
      </c>
      <c r="F3062" s="2">
        <v>0.80000000000000004</v>
      </c>
    </row>
    <row r="3063">
      <c r="C3063" s="8">
        <v>31</v>
      </c>
      <c r="D3063" s="9" t="s">
        <v>1427</v>
      </c>
      <c r="E3063" s="3">
        <v>6</v>
      </c>
      <c r="F3063" s="2">
        <v>0.40000000000000002</v>
      </c>
    </row>
    <row r="3064">
      <c r="C3064" s="8">
        <v>32</v>
      </c>
      <c r="D3064" s="9" t="s">
        <v>1428</v>
      </c>
      <c r="E3064" s="3">
        <v>20</v>
      </c>
      <c r="F3064" s="2">
        <v>1.2</v>
      </c>
    </row>
    <row r="3065">
      <c r="C3065" s="8">
        <v>33</v>
      </c>
      <c r="D3065" s="9" t="s">
        <v>1429</v>
      </c>
      <c r="E3065" s="3">
        <v>22</v>
      </c>
      <c r="F3065" s="2">
        <v>1.3</v>
      </c>
    </row>
    <row r="3066">
      <c r="C3066" s="8">
        <v>34</v>
      </c>
      <c r="D3066" s="9" t="s">
        <v>1430</v>
      </c>
      <c r="E3066" s="3">
        <v>41</v>
      </c>
      <c r="F3066" s="2">
        <v>2.5</v>
      </c>
    </row>
    <row r="3067">
      <c r="C3067" s="8">
        <v>35</v>
      </c>
      <c r="D3067" s="9" t="s">
        <v>1431</v>
      </c>
      <c r="E3067" s="3">
        <v>18</v>
      </c>
      <c r="F3067" s="2">
        <v>1.1000000000000001</v>
      </c>
    </row>
    <row r="3068">
      <c r="C3068" s="8">
        <v>36</v>
      </c>
      <c r="D3068" s="9" t="s">
        <v>1432</v>
      </c>
      <c r="E3068" s="3">
        <v>20</v>
      </c>
      <c r="F3068" s="2">
        <v>1.2</v>
      </c>
    </row>
    <row r="3069">
      <c r="C3069" s="8">
        <v>37</v>
      </c>
      <c r="D3069" s="9" t="s">
        <v>1433</v>
      </c>
      <c r="E3069" s="3">
        <v>15</v>
      </c>
      <c r="F3069" s="2">
        <v>0.90000000000000002</v>
      </c>
    </row>
    <row r="3070">
      <c r="C3070" s="8">
        <v>38</v>
      </c>
      <c r="D3070" s="9" t="s">
        <v>1434</v>
      </c>
      <c r="E3070" s="3">
        <v>11</v>
      </c>
      <c r="F3070" s="2">
        <v>0.69999999999999996</v>
      </c>
    </row>
    <row r="3071">
      <c r="C3071" s="8">
        <v>39</v>
      </c>
      <c r="D3071" s="9" t="s">
        <v>1435</v>
      </c>
      <c r="E3071" s="3">
        <v>6</v>
      </c>
      <c r="F3071" s="2">
        <v>0.40000000000000002</v>
      </c>
    </row>
    <row r="3072">
      <c r="C3072" s="8">
        <v>40</v>
      </c>
      <c r="D3072" s="9" t="s">
        <v>1436</v>
      </c>
      <c r="E3072" s="3">
        <v>74</v>
      </c>
      <c r="F3072" s="2">
        <v>4.4000000000000004</v>
      </c>
    </row>
    <row r="3073">
      <c r="C3073" s="8">
        <v>41</v>
      </c>
      <c r="D3073" s="9" t="s">
        <v>1437</v>
      </c>
      <c r="E3073" s="3">
        <v>11</v>
      </c>
      <c r="F3073" s="2">
        <v>0.69999999999999996</v>
      </c>
    </row>
    <row r="3074">
      <c r="C3074" s="8">
        <v>42</v>
      </c>
      <c r="D3074" s="9" t="s">
        <v>1438</v>
      </c>
      <c r="E3074" s="3">
        <v>22</v>
      </c>
      <c r="F3074" s="2">
        <v>1.3</v>
      </c>
    </row>
    <row r="3075">
      <c r="C3075" s="8">
        <v>43</v>
      </c>
      <c r="D3075" s="9" t="s">
        <v>1439</v>
      </c>
      <c r="E3075" s="3">
        <v>31</v>
      </c>
      <c r="F3075" s="2">
        <v>1.8999999999999999</v>
      </c>
    </row>
    <row r="3076">
      <c r="C3076" s="8">
        <v>44</v>
      </c>
      <c r="D3076" s="9" t="s">
        <v>1440</v>
      </c>
      <c r="E3076" s="3">
        <v>19</v>
      </c>
      <c r="F3076" s="2">
        <v>1.1000000000000001</v>
      </c>
    </row>
    <row r="3077">
      <c r="C3077" s="8">
        <v>45</v>
      </c>
      <c r="D3077" s="9" t="s">
        <v>1441</v>
      </c>
      <c r="E3077" s="3">
        <v>25</v>
      </c>
      <c r="F3077" s="2">
        <v>1.5</v>
      </c>
    </row>
    <row r="3078">
      <c r="C3078" s="8">
        <v>46</v>
      </c>
      <c r="D3078" s="9" t="s">
        <v>1442</v>
      </c>
      <c r="E3078" s="3">
        <v>26</v>
      </c>
      <c r="F3078" s="2">
        <v>1.6000000000000001</v>
      </c>
    </row>
    <row r="3079">
      <c r="C3079" s="7">
        <v>47</v>
      </c>
      <c r="D3079" s="12" t="s">
        <v>1443</v>
      </c>
      <c r="E3079" s="19">
        <v>37</v>
      </c>
      <c r="F3079" s="21">
        <v>2.2000000000000002</v>
      </c>
    </row>
    <row r="3080">
      <c r="C3080" s="10"/>
      <c r="D3080" s="13" t="s">
        <v>19</v>
      </c>
      <c r="E3080" s="17"/>
      <c r="F3080" s="16"/>
    </row>
    <row r="3082">
      <c r="B3082" s="4" t="str">
        <f ca="1" xml:space="preserve"> HYPERLINK("#'目次'!B161", "[156]")</f>
        <v>[156]</v>
      </c>
      <c r="C3082" s="1" t="s">
        <v>1445</v>
      </c>
    </row>
    <row r="3083">
      <c r="B3083" s="1"/>
      <c r="C3083" s="1"/>
    </row>
    <row r="3084">
      <c r="B3084" s="1"/>
      <c r="C3084" s="1"/>
    </row>
    <row r="3085">
      <c r="E3085" s="5" t="s">
        <v>2</v>
      </c>
      <c r="F3085" s="15" t="s">
        <v>3</v>
      </c>
    </row>
    <row r="3086">
      <c r="C3086" s="6"/>
      <c r="D3086" s="11" t="s">
        <v>10</v>
      </c>
      <c r="E3086" s="14">
        <v>1663</v>
      </c>
      <c r="F3086" s="18">
        <v>100</v>
      </c>
    </row>
    <row r="3087">
      <c r="C3087" s="8">
        <v>1</v>
      </c>
      <c r="D3087" s="9" t="s">
        <v>1446</v>
      </c>
      <c r="E3087" s="3">
        <v>327</v>
      </c>
      <c r="F3087" s="2">
        <v>19.699999999999999</v>
      </c>
    </row>
    <row r="3088">
      <c r="C3088" s="8">
        <v>2</v>
      </c>
      <c r="D3088" s="9" t="s">
        <v>1447</v>
      </c>
      <c r="E3088" s="3">
        <v>247</v>
      </c>
      <c r="F3088" s="2">
        <v>14.9</v>
      </c>
    </row>
    <row r="3089">
      <c r="C3089" s="8">
        <v>3</v>
      </c>
      <c r="D3089" s="9" t="s">
        <v>1448</v>
      </c>
      <c r="E3089" s="3">
        <v>362</v>
      </c>
      <c r="F3089" s="2">
        <v>21.800000000000001</v>
      </c>
    </row>
    <row r="3090">
      <c r="C3090" s="8">
        <v>4</v>
      </c>
      <c r="D3090" s="9" t="s">
        <v>1449</v>
      </c>
      <c r="E3090" s="3">
        <v>276</v>
      </c>
      <c r="F3090" s="2">
        <v>16.600000000000001</v>
      </c>
    </row>
    <row r="3091">
      <c r="C3091" s="7">
        <v>5</v>
      </c>
      <c r="D3091" s="12" t="s">
        <v>1450</v>
      </c>
      <c r="E3091" s="19">
        <v>451</v>
      </c>
      <c r="F3091" s="21">
        <v>27.100000000000001</v>
      </c>
    </row>
    <row r="3092">
      <c r="C3092" s="10"/>
      <c r="D3092" s="13" t="s">
        <v>19</v>
      </c>
      <c r="E3092" s="17"/>
      <c r="F3092" s="16"/>
    </row>
  </sheetData>
  <pageMargins left="0.7" right="0.7" top="0.70634920634920628" bottom="0.70634920634920628" header="0.34920634920634919" footer="0.34920634920634919"/>
  <pageSetup paperSize="9" scale="71" orientation="portrait"/>
  <headerFooter>
    <oddFooter>&amp;C&amp;P</oddFooter>
  </headerFooter>
  <rowBreaks count="42" manualBreakCount="42">
    <brk id="75" max="16383" man="1"/>
    <brk id="125" max="16383" man="1"/>
    <brk id="190" max="16383" man="1"/>
    <brk id="334" max="16383" man="1"/>
    <brk id="401" max="16383" man="1"/>
    <brk id="459" max="16383" man="1"/>
    <brk id="546" max="16383" man="1"/>
    <brk id="604" max="16383" man="1"/>
    <brk id="747" max="16383" man="1"/>
    <brk id="811" max="16383" man="1"/>
    <brk id="857" max="16383" man="1"/>
    <brk id="1159" max="16383" man="1"/>
    <brk id="1225" max="16383" man="1"/>
    <brk id="1285" max="16383" man="1"/>
    <brk id="1348" max="16383" man="1"/>
    <brk id="1396" max="16383" man="1"/>
    <brk id="1464" max="16383" man="1"/>
    <brk id="1532" max="16383" man="1"/>
    <brk id="1600" max="16383" man="1"/>
    <brk id="1660" max="16383" man="1"/>
    <brk id="1720" max="16383" man="1"/>
    <brk id="1780" max="16383" man="1"/>
    <brk id="1840" max="16383" man="1"/>
    <brk id="1900" max="16383" man="1"/>
    <brk id="1960" max="16383" man="1"/>
    <brk id="2020" max="16383" man="1"/>
    <brk id="2080" max="16383" man="1"/>
    <brk id="2140" max="16383" man="1"/>
    <brk id="2200" max="16383" man="1"/>
    <brk id="2260" max="16383" man="1"/>
    <brk id="2324" max="16383" man="1"/>
    <brk id="2381" max="16383" man="1"/>
    <brk id="2443" max="16383" man="1"/>
    <brk id="2507" max="16383" man="1"/>
    <brk id="2575" max="16383" man="1"/>
    <brk id="2642" max="16383" man="1"/>
    <brk id="2702" max="16383" man="1"/>
    <brk id="2769" max="16383" man="1"/>
    <brk id="2837" max="16383" man="1"/>
    <brk id="2897" max="16383" man="1"/>
    <brk id="2958" max="16383" man="1"/>
    <brk id="3027" max="16383" man="1"/>
  </rowBreaks>
</worksheet>
</file>